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URUNDEY\"/>
    </mc:Choice>
  </mc:AlternateContent>
  <xr:revisionPtr revIDLastSave="0" documentId="13_ncr:1_{4FCD3071-5675-4526-B123-602FE9E0FA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85" i="1" l="1"/>
  <c r="J184" i="1"/>
  <c r="J183" i="1"/>
  <c r="J182" i="1"/>
  <c r="J181" i="1"/>
  <c r="J180" i="1"/>
  <c r="J179" i="1"/>
  <c r="J178" i="1"/>
  <c r="J174" i="1"/>
  <c r="J173" i="1"/>
  <c r="J172" i="1"/>
  <c r="J171" i="1"/>
  <c r="J170" i="1"/>
  <c r="J169" i="1"/>
  <c r="J168" i="1"/>
  <c r="J167" i="1"/>
  <c r="J161" i="1"/>
  <c r="J160" i="1"/>
  <c r="J159" i="1"/>
  <c r="J158" i="1"/>
  <c r="J157" i="1"/>
  <c r="J156" i="1"/>
  <c r="J155" i="1"/>
  <c r="J154" i="1"/>
  <c r="J150" i="1"/>
  <c r="J149" i="1"/>
  <c r="J148" i="1"/>
  <c r="J147" i="1"/>
  <c r="J146" i="1"/>
  <c r="J145" i="1"/>
  <c r="J144" i="1"/>
  <c r="J143" i="1"/>
  <c r="J137" i="1"/>
  <c r="J136" i="1"/>
  <c r="J135" i="1"/>
  <c r="J134" i="1"/>
  <c r="J133" i="1"/>
  <c r="J132" i="1"/>
  <c r="J131" i="1"/>
  <c r="J130" i="1"/>
  <c r="J126" i="1"/>
  <c r="J125" i="1"/>
  <c r="J124" i="1"/>
  <c r="J123" i="1"/>
  <c r="J122" i="1"/>
  <c r="J121" i="1"/>
  <c r="J120" i="1"/>
  <c r="J119" i="1"/>
  <c r="J113" i="1"/>
  <c r="J112" i="1"/>
  <c r="J111" i="1"/>
  <c r="J110" i="1"/>
  <c r="J109" i="1"/>
  <c r="J108" i="1"/>
  <c r="J107" i="1"/>
  <c r="J106" i="1"/>
  <c r="J102" i="1"/>
  <c r="J101" i="1"/>
  <c r="J100" i="1"/>
  <c r="J99" i="1"/>
  <c r="J98" i="1"/>
  <c r="J97" i="1"/>
  <c r="J96" i="1"/>
  <c r="J95" i="1"/>
  <c r="J89" i="1"/>
  <c r="J88" i="1"/>
  <c r="J87" i="1"/>
  <c r="J86" i="1"/>
  <c r="J85" i="1"/>
  <c r="J84" i="1"/>
  <c r="J83" i="1"/>
  <c r="J82" i="1"/>
  <c r="J78" i="1"/>
  <c r="J77" i="1"/>
  <c r="J76" i="1"/>
  <c r="J75" i="1"/>
  <c r="J74" i="1"/>
  <c r="J73" i="1"/>
  <c r="J72" i="1"/>
  <c r="J71" i="1"/>
  <c r="J65" i="1"/>
  <c r="J64" i="1"/>
  <c r="J63" i="1"/>
  <c r="J62" i="1"/>
  <c r="J61" i="1"/>
  <c r="J60" i="1"/>
  <c r="J59" i="1"/>
  <c r="J58" i="1"/>
  <c r="J54" i="1"/>
  <c r="J53" i="1"/>
  <c r="J52" i="1"/>
  <c r="J51" i="1"/>
  <c r="J50" i="1"/>
  <c r="J49" i="1"/>
  <c r="J48" i="1"/>
  <c r="J47" i="1"/>
  <c r="J45" i="1"/>
  <c r="J44" i="1"/>
  <c r="J43" i="1"/>
  <c r="J42" i="1"/>
  <c r="J40" i="1"/>
  <c r="J39" i="1"/>
  <c r="J38" i="1"/>
  <c r="J37" i="1"/>
  <c r="J35" i="1"/>
  <c r="J34" i="1"/>
  <c r="J33" i="1"/>
  <c r="J32" i="1"/>
  <c r="AA7" i="1"/>
  <c r="AB7" i="1" s="1"/>
  <c r="AA6" i="1"/>
  <c r="AA5" i="1"/>
  <c r="AA4" i="1"/>
  <c r="AB6" i="1"/>
  <c r="AB5" i="1"/>
  <c r="AB4" i="1"/>
  <c r="Y7" i="1"/>
  <c r="Y6" i="1"/>
  <c r="Y5" i="1"/>
  <c r="Y4" i="1"/>
  <c r="M56" i="1" l="1"/>
  <c r="M55" i="1"/>
  <c r="M80" i="1"/>
  <c r="M79" i="1"/>
  <c r="M104" i="1"/>
  <c r="M103" i="1"/>
  <c r="M128" i="1"/>
  <c r="M127" i="1"/>
  <c r="M152" i="1"/>
  <c r="M151" i="1"/>
  <c r="M176" i="1"/>
  <c r="M175" i="1"/>
  <c r="M189" i="1"/>
  <c r="M188" i="1"/>
  <c r="M187" i="1"/>
  <c r="M186" i="1"/>
  <c r="M165" i="1"/>
  <c r="M164" i="1"/>
  <c r="M163" i="1"/>
  <c r="M162" i="1"/>
  <c r="M141" i="1"/>
  <c r="M140" i="1"/>
  <c r="M139" i="1"/>
  <c r="M138" i="1"/>
  <c r="M117" i="1"/>
  <c r="M116" i="1"/>
  <c r="M115" i="1"/>
  <c r="M114" i="1"/>
  <c r="M93" i="1"/>
  <c r="M92" i="1"/>
  <c r="M91" i="1"/>
  <c r="M90" i="1"/>
  <c r="M69" i="1"/>
  <c r="M68" i="1"/>
  <c r="M67" i="1"/>
  <c r="M66" i="1"/>
  <c r="F189" i="1"/>
  <c r="F188" i="1"/>
  <c r="F165" i="1"/>
  <c r="F164" i="1"/>
  <c r="F141" i="1"/>
  <c r="F140" i="1"/>
  <c r="F117" i="1"/>
  <c r="F116" i="1"/>
  <c r="F93" i="1"/>
  <c r="F92" i="1"/>
  <c r="F69" i="1"/>
  <c r="F68" i="1"/>
  <c r="F187" i="1"/>
  <c r="F186" i="1"/>
  <c r="F176" i="1"/>
  <c r="F175" i="1"/>
  <c r="F163" i="1"/>
  <c r="F162" i="1"/>
  <c r="F152" i="1"/>
  <c r="F151" i="1"/>
  <c r="F139" i="1"/>
  <c r="F138" i="1"/>
  <c r="F128" i="1"/>
  <c r="F127" i="1"/>
  <c r="F115" i="1"/>
  <c r="F114" i="1"/>
  <c r="F104" i="1"/>
  <c r="F103" i="1"/>
  <c r="F91" i="1"/>
  <c r="F90" i="1"/>
  <c r="F80" i="1"/>
  <c r="F79" i="1"/>
  <c r="F67" i="1"/>
  <c r="F66" i="1"/>
  <c r="F56" i="1"/>
  <c r="F55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24" i="1"/>
  <c r="J223" i="1"/>
  <c r="J222" i="1"/>
  <c r="J221" i="1"/>
  <c r="J214" i="1"/>
  <c r="J213" i="1"/>
  <c r="J212" i="1"/>
  <c r="J211" i="1"/>
  <c r="J210" i="1"/>
  <c r="J209" i="1"/>
  <c r="J208" i="1"/>
  <c r="I207" i="1"/>
  <c r="H207" i="1" s="1"/>
  <c r="F35" i="1"/>
  <c r="F34" i="1"/>
  <c r="F33" i="1"/>
  <c r="F32" i="1"/>
  <c r="F40" i="1"/>
  <c r="F39" i="1"/>
  <c r="F38" i="1"/>
  <c r="F37" i="1"/>
  <c r="F45" i="1"/>
  <c r="F44" i="1"/>
  <c r="F43" i="1"/>
  <c r="F42" i="1"/>
  <c r="D192" i="1"/>
  <c r="E192" i="1"/>
  <c r="Q78" i="1"/>
  <c r="Q89" i="1" s="1"/>
  <c r="Q102" i="1" s="1"/>
  <c r="Q113" i="1" s="1"/>
  <c r="Q126" i="1" s="1"/>
  <c r="Q137" i="1" s="1"/>
  <c r="Q150" i="1" s="1"/>
  <c r="Q161" i="1" s="1"/>
  <c r="Q174" i="1" s="1"/>
  <c r="Q185" i="1" s="1"/>
  <c r="Q77" i="1"/>
  <c r="Q88" i="1" s="1"/>
  <c r="Q101" i="1" s="1"/>
  <c r="Q112" i="1" s="1"/>
  <c r="Q125" i="1" s="1"/>
  <c r="Q136" i="1" s="1"/>
  <c r="Q149" i="1" s="1"/>
  <c r="Q160" i="1" s="1"/>
  <c r="Q173" i="1" s="1"/>
  <c r="Q184" i="1" s="1"/>
  <c r="Q76" i="1"/>
  <c r="Q87" i="1" s="1"/>
  <c r="Q100" i="1" s="1"/>
  <c r="Q111" i="1" s="1"/>
  <c r="Q124" i="1" s="1"/>
  <c r="Q135" i="1" s="1"/>
  <c r="Q148" i="1" s="1"/>
  <c r="Q159" i="1" s="1"/>
  <c r="Q172" i="1" s="1"/>
  <c r="Q183" i="1" s="1"/>
  <c r="Q75" i="1"/>
  <c r="Q86" i="1" s="1"/>
  <c r="Q99" i="1" s="1"/>
  <c r="Q110" i="1" s="1"/>
  <c r="Q123" i="1" s="1"/>
  <c r="Q134" i="1" s="1"/>
  <c r="Q147" i="1" s="1"/>
  <c r="Q158" i="1" s="1"/>
  <c r="Q171" i="1" s="1"/>
  <c r="Q182" i="1" s="1"/>
  <c r="Q74" i="1"/>
  <c r="Q85" i="1" s="1"/>
  <c r="Q98" i="1" s="1"/>
  <c r="Q109" i="1" s="1"/>
  <c r="Q122" i="1" s="1"/>
  <c r="Q133" i="1" s="1"/>
  <c r="Q146" i="1" s="1"/>
  <c r="Q157" i="1" s="1"/>
  <c r="Q170" i="1" s="1"/>
  <c r="Q181" i="1" s="1"/>
  <c r="Q73" i="1"/>
  <c r="Q84" i="1" s="1"/>
  <c r="Q97" i="1" s="1"/>
  <c r="Q108" i="1" s="1"/>
  <c r="Q121" i="1" s="1"/>
  <c r="Q132" i="1" s="1"/>
  <c r="Q145" i="1" s="1"/>
  <c r="Q156" i="1" s="1"/>
  <c r="Q169" i="1" s="1"/>
  <c r="Q180" i="1" s="1"/>
  <c r="Q72" i="1"/>
  <c r="Q83" i="1" s="1"/>
  <c r="Q96" i="1" s="1"/>
  <c r="Q107" i="1" s="1"/>
  <c r="Q120" i="1" s="1"/>
  <c r="Q131" i="1" s="1"/>
  <c r="Q144" i="1" s="1"/>
  <c r="Q155" i="1" s="1"/>
  <c r="Q168" i="1" s="1"/>
  <c r="Q179" i="1" s="1"/>
  <c r="Q71" i="1"/>
  <c r="Q82" i="1" s="1"/>
  <c r="Q95" i="1" s="1"/>
  <c r="Q106" i="1" s="1"/>
  <c r="Q119" i="1" s="1"/>
  <c r="Q130" i="1" s="1"/>
  <c r="Q143" i="1" s="1"/>
  <c r="Q154" i="1" s="1"/>
  <c r="Q167" i="1" s="1"/>
  <c r="Q178" i="1" s="1"/>
  <c r="F185" i="1"/>
  <c r="F184" i="1"/>
  <c r="F183" i="1"/>
  <c r="F182" i="1"/>
  <c r="F181" i="1"/>
  <c r="F180" i="1"/>
  <c r="F179" i="1"/>
  <c r="F178" i="1"/>
  <c r="F174" i="1"/>
  <c r="F173" i="1"/>
  <c r="F172" i="1"/>
  <c r="F171" i="1"/>
  <c r="F170" i="1"/>
  <c r="F169" i="1"/>
  <c r="F168" i="1"/>
  <c r="F167" i="1"/>
  <c r="F161" i="1"/>
  <c r="F160" i="1"/>
  <c r="F159" i="1"/>
  <c r="F158" i="1"/>
  <c r="F157" i="1"/>
  <c r="F156" i="1"/>
  <c r="F155" i="1"/>
  <c r="F154" i="1"/>
  <c r="F150" i="1"/>
  <c r="F149" i="1"/>
  <c r="F148" i="1"/>
  <c r="F147" i="1"/>
  <c r="F146" i="1"/>
  <c r="F145" i="1"/>
  <c r="F144" i="1"/>
  <c r="F143" i="1"/>
  <c r="F137" i="1"/>
  <c r="F136" i="1"/>
  <c r="F135" i="1"/>
  <c r="F134" i="1"/>
  <c r="F133" i="1"/>
  <c r="F132" i="1"/>
  <c r="F131" i="1"/>
  <c r="F130" i="1"/>
  <c r="F126" i="1"/>
  <c r="F125" i="1"/>
  <c r="F124" i="1"/>
  <c r="F123" i="1"/>
  <c r="F122" i="1"/>
  <c r="F121" i="1"/>
  <c r="F120" i="1"/>
  <c r="F119" i="1"/>
  <c r="F113" i="1"/>
  <c r="F112" i="1"/>
  <c r="F111" i="1"/>
  <c r="F110" i="1"/>
  <c r="F109" i="1"/>
  <c r="F108" i="1"/>
  <c r="F107" i="1"/>
  <c r="F106" i="1"/>
  <c r="F102" i="1"/>
  <c r="F101" i="1"/>
  <c r="F100" i="1"/>
  <c r="F99" i="1"/>
  <c r="F98" i="1"/>
  <c r="F97" i="1"/>
  <c r="F96" i="1"/>
  <c r="F95" i="1"/>
  <c r="F89" i="1"/>
  <c r="F88" i="1"/>
  <c r="F87" i="1"/>
  <c r="F86" i="1"/>
  <c r="F85" i="1"/>
  <c r="F84" i="1"/>
  <c r="F83" i="1"/>
  <c r="F82" i="1"/>
  <c r="F78" i="1"/>
  <c r="F77" i="1"/>
  <c r="F76" i="1"/>
  <c r="F75" i="1"/>
  <c r="F74" i="1"/>
  <c r="F73" i="1"/>
  <c r="F72" i="1"/>
  <c r="F71" i="1"/>
  <c r="F65" i="1"/>
  <c r="F64" i="1"/>
  <c r="F63" i="1"/>
  <c r="F62" i="1"/>
  <c r="F61" i="1"/>
  <c r="F60" i="1"/>
  <c r="F59" i="1"/>
  <c r="F58" i="1"/>
  <c r="E24" i="1"/>
  <c r="M33" i="1" l="1"/>
  <c r="N33" i="1" s="1"/>
  <c r="M38" i="1"/>
  <c r="N38" i="1" s="1"/>
  <c r="M45" i="1"/>
  <c r="K45" i="1" s="1"/>
  <c r="L45" i="1" s="1"/>
  <c r="M37" i="1"/>
  <c r="S37" i="1" s="1"/>
  <c r="T37" i="1" s="1"/>
  <c r="M40" i="1"/>
  <c r="S40" i="1" s="1"/>
  <c r="T40" i="1" s="1"/>
  <c r="M42" i="1"/>
  <c r="K42" i="1" s="1"/>
  <c r="L42" i="1" s="1"/>
  <c r="M39" i="1"/>
  <c r="K39" i="1" s="1"/>
  <c r="L39" i="1" s="1"/>
  <c r="M34" i="1"/>
  <c r="M32" i="1"/>
  <c r="M35" i="1"/>
  <c r="M44" i="1"/>
  <c r="S44" i="1" s="1"/>
  <c r="T44" i="1" s="1"/>
  <c r="M71" i="1"/>
  <c r="N71" i="1" s="1"/>
  <c r="M43" i="1"/>
  <c r="M62" i="1"/>
  <c r="N62" i="1" s="1"/>
  <c r="M63" i="1"/>
  <c r="N63" i="1" s="1"/>
  <c r="M58" i="1"/>
  <c r="N58" i="1" s="1"/>
  <c r="M60" i="1"/>
  <c r="N60" i="1" s="1"/>
  <c r="M75" i="1"/>
  <c r="N75" i="1" s="1"/>
  <c r="M64" i="1"/>
  <c r="N64" i="1" s="1"/>
  <c r="M72" i="1"/>
  <c r="N72" i="1" s="1"/>
  <c r="M76" i="1"/>
  <c r="N76" i="1" s="1"/>
  <c r="M59" i="1"/>
  <c r="N59" i="1" s="1"/>
  <c r="M73" i="1"/>
  <c r="N73" i="1" s="1"/>
  <c r="M61" i="1"/>
  <c r="N61" i="1" s="1"/>
  <c r="M89" i="1"/>
  <c r="N89" i="1" s="1"/>
  <c r="M122" i="1"/>
  <c r="N122" i="1" s="1"/>
  <c r="M150" i="1"/>
  <c r="N150" i="1" s="1"/>
  <c r="M174" i="1"/>
  <c r="N174" i="1" s="1"/>
  <c r="M181" i="1"/>
  <c r="N181" i="1" s="1"/>
  <c r="M85" i="1"/>
  <c r="N85" i="1" s="1"/>
  <c r="M113" i="1"/>
  <c r="N113" i="1" s="1"/>
  <c r="M157" i="1"/>
  <c r="N157" i="1" s="1"/>
  <c r="M82" i="1"/>
  <c r="N82" i="1" s="1"/>
  <c r="M95" i="1"/>
  <c r="N95" i="1" s="1"/>
  <c r="M99" i="1"/>
  <c r="N99" i="1" s="1"/>
  <c r="M106" i="1"/>
  <c r="N106" i="1" s="1"/>
  <c r="M110" i="1"/>
  <c r="N110" i="1" s="1"/>
  <c r="M119" i="1"/>
  <c r="N119" i="1" s="1"/>
  <c r="M123" i="1"/>
  <c r="N123" i="1" s="1"/>
  <c r="M130" i="1"/>
  <c r="N130" i="1" s="1"/>
  <c r="M134" i="1"/>
  <c r="N134" i="1" s="1"/>
  <c r="M143" i="1"/>
  <c r="N143" i="1" s="1"/>
  <c r="M147" i="1"/>
  <c r="N147" i="1" s="1"/>
  <c r="M154" i="1"/>
  <c r="N154" i="1" s="1"/>
  <c r="M158" i="1"/>
  <c r="N158" i="1" s="1"/>
  <c r="M167" i="1"/>
  <c r="N167" i="1" s="1"/>
  <c r="M171" i="1"/>
  <c r="N171" i="1" s="1"/>
  <c r="M178" i="1"/>
  <c r="N178" i="1" s="1"/>
  <c r="M182" i="1"/>
  <c r="N182" i="1" s="1"/>
  <c r="M65" i="1"/>
  <c r="N65" i="1" s="1"/>
  <c r="M102" i="1"/>
  <c r="N102" i="1" s="1"/>
  <c r="M137" i="1"/>
  <c r="N137" i="1" s="1"/>
  <c r="M86" i="1"/>
  <c r="N86" i="1" s="1"/>
  <c r="M74" i="1"/>
  <c r="N74" i="1" s="1"/>
  <c r="M109" i="1"/>
  <c r="N109" i="1" s="1"/>
  <c r="M133" i="1"/>
  <c r="N133" i="1" s="1"/>
  <c r="M161" i="1"/>
  <c r="N161" i="1" s="1"/>
  <c r="M185" i="1"/>
  <c r="N185" i="1" s="1"/>
  <c r="M87" i="1"/>
  <c r="N87" i="1" s="1"/>
  <c r="M96" i="1"/>
  <c r="N96" i="1" s="1"/>
  <c r="M100" i="1"/>
  <c r="N100" i="1" s="1"/>
  <c r="M107" i="1"/>
  <c r="N107" i="1" s="1"/>
  <c r="M111" i="1"/>
  <c r="N111" i="1" s="1"/>
  <c r="M120" i="1"/>
  <c r="N120" i="1" s="1"/>
  <c r="M124" i="1"/>
  <c r="N124" i="1" s="1"/>
  <c r="M131" i="1"/>
  <c r="N131" i="1" s="1"/>
  <c r="M135" i="1"/>
  <c r="N135" i="1" s="1"/>
  <c r="M144" i="1"/>
  <c r="N144" i="1" s="1"/>
  <c r="M148" i="1"/>
  <c r="N148" i="1" s="1"/>
  <c r="M155" i="1"/>
  <c r="N155" i="1" s="1"/>
  <c r="M159" i="1"/>
  <c r="N159" i="1" s="1"/>
  <c r="M168" i="1"/>
  <c r="N168" i="1" s="1"/>
  <c r="M172" i="1"/>
  <c r="N172" i="1" s="1"/>
  <c r="M179" i="1"/>
  <c r="N179" i="1" s="1"/>
  <c r="M183" i="1"/>
  <c r="N183" i="1" s="1"/>
  <c r="M98" i="1"/>
  <c r="N98" i="1" s="1"/>
  <c r="M146" i="1"/>
  <c r="N146" i="1" s="1"/>
  <c r="M83" i="1"/>
  <c r="N83" i="1" s="1"/>
  <c r="M78" i="1"/>
  <c r="N78" i="1" s="1"/>
  <c r="M126" i="1"/>
  <c r="N126" i="1" s="1"/>
  <c r="M170" i="1"/>
  <c r="N170" i="1" s="1"/>
  <c r="M77" i="1"/>
  <c r="N77" i="1" s="1"/>
  <c r="M84" i="1"/>
  <c r="N84" i="1" s="1"/>
  <c r="M88" i="1"/>
  <c r="N88" i="1" s="1"/>
  <c r="M97" i="1"/>
  <c r="N97" i="1" s="1"/>
  <c r="M101" i="1"/>
  <c r="N101" i="1" s="1"/>
  <c r="M108" i="1"/>
  <c r="N108" i="1" s="1"/>
  <c r="M112" i="1"/>
  <c r="N112" i="1" s="1"/>
  <c r="M121" i="1"/>
  <c r="N121" i="1" s="1"/>
  <c r="M125" i="1"/>
  <c r="N125" i="1" s="1"/>
  <c r="M132" i="1"/>
  <c r="N132" i="1" s="1"/>
  <c r="M136" i="1"/>
  <c r="N136" i="1" s="1"/>
  <c r="M145" i="1"/>
  <c r="N145" i="1" s="1"/>
  <c r="M149" i="1"/>
  <c r="N149" i="1" s="1"/>
  <c r="M156" i="1"/>
  <c r="N156" i="1" s="1"/>
  <c r="M160" i="1"/>
  <c r="N160" i="1" s="1"/>
  <c r="M169" i="1"/>
  <c r="N169" i="1" s="1"/>
  <c r="M173" i="1"/>
  <c r="N173" i="1" s="1"/>
  <c r="M180" i="1"/>
  <c r="N180" i="1" s="1"/>
  <c r="M184" i="1"/>
  <c r="N184" i="1" s="1"/>
  <c r="S33" i="1" l="1"/>
  <c r="T33" i="1" s="1"/>
  <c r="K40" i="1"/>
  <c r="L40" i="1" s="1"/>
  <c r="K85" i="1"/>
  <c r="L85" i="1" s="1"/>
  <c r="K38" i="1"/>
  <c r="L38" i="1" s="1"/>
  <c r="K33" i="1"/>
  <c r="L33" i="1" s="1"/>
  <c r="K37" i="1"/>
  <c r="L37" i="1" s="1"/>
  <c r="S178" i="1"/>
  <c r="T178" i="1" s="1"/>
  <c r="S75" i="1"/>
  <c r="T75" i="1" s="1"/>
  <c r="K75" i="1"/>
  <c r="L75" i="1" s="1"/>
  <c r="N45" i="1"/>
  <c r="N37" i="1"/>
  <c r="S45" i="1"/>
  <c r="T45" i="1" s="1"/>
  <c r="N40" i="1"/>
  <c r="S38" i="1"/>
  <c r="T38" i="1" s="1"/>
  <c r="S42" i="1"/>
  <c r="T42" i="1" s="1"/>
  <c r="N39" i="1"/>
  <c r="N42" i="1"/>
  <c r="S39" i="1"/>
  <c r="T39" i="1" s="1"/>
  <c r="K71" i="1"/>
  <c r="L71" i="1" s="1"/>
  <c r="S71" i="1"/>
  <c r="T71" i="1" s="1"/>
  <c r="S35" i="1"/>
  <c r="T35" i="1" s="1"/>
  <c r="N35" i="1"/>
  <c r="K35" i="1"/>
  <c r="L35" i="1" s="1"/>
  <c r="N44" i="1"/>
  <c r="K34" i="1"/>
  <c r="L34" i="1" s="1"/>
  <c r="S34" i="1"/>
  <c r="T34" i="1" s="1"/>
  <c r="N34" i="1"/>
  <c r="S32" i="1"/>
  <c r="T32" i="1" s="1"/>
  <c r="N32" i="1"/>
  <c r="K32" i="1"/>
  <c r="L32" i="1" s="1"/>
  <c r="K63" i="1"/>
  <c r="L63" i="1" s="1"/>
  <c r="S59" i="1"/>
  <c r="T59" i="1" s="1"/>
  <c r="K44" i="1"/>
  <c r="L44" i="1" s="1"/>
  <c r="S63" i="1"/>
  <c r="T63" i="1" s="1"/>
  <c r="K88" i="1"/>
  <c r="L88" i="1" s="1"/>
  <c r="K98" i="1"/>
  <c r="L98" i="1" s="1"/>
  <c r="S144" i="1"/>
  <c r="T144" i="1" s="1"/>
  <c r="K74" i="1"/>
  <c r="L74" i="1" s="1"/>
  <c r="K119" i="1"/>
  <c r="L119" i="1" s="1"/>
  <c r="K72" i="1"/>
  <c r="L72" i="1" s="1"/>
  <c r="S137" i="1"/>
  <c r="T137" i="1" s="1"/>
  <c r="S72" i="1"/>
  <c r="T72" i="1" s="1"/>
  <c r="K144" i="1"/>
  <c r="L144" i="1" s="1"/>
  <c r="K43" i="1"/>
  <c r="L43" i="1" s="1"/>
  <c r="S43" i="1"/>
  <c r="T43" i="1" s="1"/>
  <c r="N43" i="1"/>
  <c r="S96" i="1"/>
  <c r="T96" i="1" s="1"/>
  <c r="K174" i="1"/>
  <c r="L174" i="1" s="1"/>
  <c r="S148" i="1"/>
  <c r="T148" i="1" s="1"/>
  <c r="S76" i="1"/>
  <c r="T76" i="1" s="1"/>
  <c r="K154" i="1"/>
  <c r="L154" i="1" s="1"/>
  <c r="K148" i="1"/>
  <c r="L148" i="1" s="1"/>
  <c r="K106" i="1"/>
  <c r="L106" i="1" s="1"/>
  <c r="K76" i="1"/>
  <c r="L76" i="1" s="1"/>
  <c r="K96" i="1"/>
  <c r="L96" i="1" s="1"/>
  <c r="K137" i="1"/>
  <c r="L137" i="1" s="1"/>
  <c r="S174" i="1"/>
  <c r="T174" i="1" s="1"/>
  <c r="K157" i="1"/>
  <c r="L157" i="1" s="1"/>
  <c r="S157" i="1"/>
  <c r="T157" i="1" s="1"/>
  <c r="K168" i="1"/>
  <c r="L168" i="1" s="1"/>
  <c r="S168" i="1"/>
  <c r="T168" i="1" s="1"/>
  <c r="S133" i="1"/>
  <c r="T133" i="1" s="1"/>
  <c r="K167" i="1"/>
  <c r="L167" i="1" s="1"/>
  <c r="S170" i="1"/>
  <c r="T170" i="1" s="1"/>
  <c r="S184" i="1"/>
  <c r="T184" i="1" s="1"/>
  <c r="K184" i="1"/>
  <c r="L184" i="1" s="1"/>
  <c r="S158" i="1"/>
  <c r="T158" i="1" s="1"/>
  <c r="S100" i="1"/>
  <c r="T100" i="1" s="1"/>
  <c r="K160" i="1"/>
  <c r="L160" i="1" s="1"/>
  <c r="S181" i="1"/>
  <c r="T181" i="1" s="1"/>
  <c r="K181" i="1"/>
  <c r="L181" i="1" s="1"/>
  <c r="K130" i="1"/>
  <c r="L130" i="1" s="1"/>
  <c r="K146" i="1"/>
  <c r="L146" i="1" s="1"/>
  <c r="K100" i="1"/>
  <c r="L100" i="1" s="1"/>
  <c r="K61" i="1"/>
  <c r="L61" i="1" s="1"/>
  <c r="K133" i="1"/>
  <c r="L133" i="1" s="1"/>
  <c r="K178" i="1"/>
  <c r="L178" i="1" s="1"/>
  <c r="K172" i="1"/>
  <c r="L172" i="1" s="1"/>
  <c r="S121" i="1"/>
  <c r="T121" i="1" s="1"/>
  <c r="K182" i="1"/>
  <c r="L182" i="1" s="1"/>
  <c r="K121" i="1"/>
  <c r="L121" i="1" s="1"/>
  <c r="S182" i="1"/>
  <c r="T182" i="1" s="1"/>
  <c r="K161" i="1"/>
  <c r="L161" i="1" s="1"/>
  <c r="K82" i="1"/>
  <c r="L82" i="1" s="1"/>
  <c r="S161" i="1"/>
  <c r="T161" i="1" s="1"/>
  <c r="S172" i="1"/>
  <c r="T172" i="1" s="1"/>
  <c r="S134" i="1"/>
  <c r="T134" i="1" s="1"/>
  <c r="K95" i="1"/>
  <c r="L95" i="1" s="1"/>
  <c r="K122" i="1"/>
  <c r="L122" i="1" s="1"/>
  <c r="S143" i="1"/>
  <c r="T143" i="1" s="1"/>
  <c r="S122" i="1"/>
  <c r="T122" i="1" s="1"/>
  <c r="K143" i="1"/>
  <c r="L143" i="1" s="1"/>
  <c r="K170" i="1"/>
  <c r="L170" i="1" s="1"/>
  <c r="S102" i="1"/>
  <c r="T102" i="1" s="1"/>
  <c r="S147" i="1"/>
  <c r="T147" i="1" s="1"/>
  <c r="S135" i="1"/>
  <c r="T135" i="1" s="1"/>
  <c r="S183" i="1"/>
  <c r="T183" i="1" s="1"/>
  <c r="K147" i="1"/>
  <c r="L147" i="1" s="1"/>
  <c r="K135" i="1"/>
  <c r="L135" i="1" s="1"/>
  <c r="S150" i="1"/>
  <c r="T150" i="1" s="1"/>
  <c r="K183" i="1"/>
  <c r="L183" i="1" s="1"/>
  <c r="K107" i="1"/>
  <c r="L107" i="1" s="1"/>
  <c r="K109" i="1"/>
  <c r="L109" i="1" s="1"/>
  <c r="S111" i="1"/>
  <c r="T111" i="1" s="1"/>
  <c r="K123" i="1"/>
  <c r="L123" i="1" s="1"/>
  <c r="S123" i="1"/>
  <c r="T123" i="1" s="1"/>
  <c r="S107" i="1"/>
  <c r="T107" i="1" s="1"/>
  <c r="K125" i="1"/>
  <c r="L125" i="1" s="1"/>
  <c r="S159" i="1"/>
  <c r="T159" i="1" s="1"/>
  <c r="K111" i="1"/>
  <c r="L111" i="1" s="1"/>
  <c r="K159" i="1"/>
  <c r="L159" i="1" s="1"/>
  <c r="S109" i="1"/>
  <c r="T109" i="1" s="1"/>
  <c r="S167" i="1"/>
  <c r="T167" i="1" s="1"/>
  <c r="S136" i="1"/>
  <c r="T136" i="1" s="1"/>
  <c r="K158" i="1"/>
  <c r="L158" i="1" s="1"/>
  <c r="S125" i="1"/>
  <c r="T125" i="1" s="1"/>
  <c r="S180" i="1"/>
  <c r="T180" i="1" s="1"/>
  <c r="K180" i="1"/>
  <c r="L180" i="1" s="1"/>
  <c r="K150" i="1"/>
  <c r="L150" i="1" s="1"/>
  <c r="S185" i="1"/>
  <c r="T185" i="1" s="1"/>
  <c r="K185" i="1"/>
  <c r="L185" i="1" s="1"/>
  <c r="K179" i="1"/>
  <c r="L179" i="1" s="1"/>
  <c r="S179" i="1"/>
  <c r="T179" i="1" s="1"/>
  <c r="S61" i="1"/>
  <c r="T61" i="1" s="1"/>
  <c r="K136" i="1"/>
  <c r="L136" i="1" s="1"/>
  <c r="S146" i="1"/>
  <c r="T146" i="1" s="1"/>
  <c r="S169" i="1"/>
  <c r="T169" i="1" s="1"/>
  <c r="K169" i="1"/>
  <c r="L169" i="1" s="1"/>
  <c r="S160" i="1"/>
  <c r="T160" i="1" s="1"/>
  <c r="S154" i="1"/>
  <c r="T154" i="1" s="1"/>
  <c r="K173" i="1"/>
  <c r="L173" i="1" s="1"/>
  <c r="S173" i="1"/>
  <c r="T173" i="1" s="1"/>
  <c r="S171" i="1"/>
  <c r="T171" i="1" s="1"/>
  <c r="K171" i="1"/>
  <c r="L171" i="1" s="1"/>
  <c r="S124" i="1"/>
  <c r="T124" i="1" s="1"/>
  <c r="K124" i="1"/>
  <c r="L124" i="1" s="1"/>
  <c r="K102" i="1"/>
  <c r="L102" i="1" s="1"/>
  <c r="K155" i="1"/>
  <c r="L155" i="1" s="1"/>
  <c r="S155" i="1"/>
  <c r="T155" i="1" s="1"/>
  <c r="S82" i="1"/>
  <c r="T82" i="1" s="1"/>
  <c r="S98" i="1"/>
  <c r="T98" i="1" s="1"/>
  <c r="S156" i="1"/>
  <c r="T156" i="1" s="1"/>
  <c r="K156" i="1"/>
  <c r="L156" i="1" s="1"/>
  <c r="S87" i="1"/>
  <c r="T87" i="1" s="1"/>
  <c r="K134" i="1"/>
  <c r="L134" i="1" s="1"/>
  <c r="S106" i="1"/>
  <c r="T106" i="1" s="1"/>
  <c r="S145" i="1"/>
  <c r="T145" i="1" s="1"/>
  <c r="K145" i="1"/>
  <c r="L145" i="1" s="1"/>
  <c r="K149" i="1"/>
  <c r="L149" i="1" s="1"/>
  <c r="S149" i="1"/>
  <c r="T149" i="1" s="1"/>
  <c r="S101" i="1"/>
  <c r="T101" i="1" s="1"/>
  <c r="K101" i="1"/>
  <c r="L101" i="1" s="1"/>
  <c r="S130" i="1"/>
  <c r="T130" i="1" s="1"/>
  <c r="S86" i="1"/>
  <c r="T86" i="1" s="1"/>
  <c r="S74" i="1"/>
  <c r="T74" i="1" s="1"/>
  <c r="K87" i="1"/>
  <c r="L87" i="1" s="1"/>
  <c r="S131" i="1"/>
  <c r="T131" i="1" s="1"/>
  <c r="K131" i="1"/>
  <c r="L131" i="1" s="1"/>
  <c r="S85" i="1"/>
  <c r="T85" i="1" s="1"/>
  <c r="S119" i="1"/>
  <c r="T119" i="1" s="1"/>
  <c r="S132" i="1"/>
  <c r="T132" i="1" s="1"/>
  <c r="K132" i="1"/>
  <c r="L132" i="1" s="1"/>
  <c r="S88" i="1"/>
  <c r="T88" i="1" s="1"/>
  <c r="K86" i="1"/>
  <c r="L86" i="1" s="1"/>
  <c r="S126" i="1"/>
  <c r="T126" i="1" s="1"/>
  <c r="K126" i="1"/>
  <c r="L126" i="1" s="1"/>
  <c r="K120" i="1"/>
  <c r="L120" i="1" s="1"/>
  <c r="S120" i="1"/>
  <c r="T120" i="1" s="1"/>
  <c r="S108" i="1"/>
  <c r="T108" i="1" s="1"/>
  <c r="K108" i="1"/>
  <c r="L108" i="1" s="1"/>
  <c r="S110" i="1"/>
  <c r="T110" i="1" s="1"/>
  <c r="K110" i="1"/>
  <c r="L110" i="1" s="1"/>
  <c r="S95" i="1"/>
  <c r="T95" i="1" s="1"/>
  <c r="S113" i="1"/>
  <c r="T113" i="1" s="1"/>
  <c r="K113" i="1"/>
  <c r="L113" i="1" s="1"/>
  <c r="K112" i="1"/>
  <c r="L112" i="1" s="1"/>
  <c r="S112" i="1"/>
  <c r="T112" i="1" s="1"/>
  <c r="K58" i="1"/>
  <c r="L58" i="1" s="1"/>
  <c r="S97" i="1"/>
  <c r="T97" i="1" s="1"/>
  <c r="K97" i="1"/>
  <c r="L97" i="1" s="1"/>
  <c r="S99" i="1"/>
  <c r="T99" i="1" s="1"/>
  <c r="K99" i="1"/>
  <c r="L99" i="1" s="1"/>
  <c r="S58" i="1"/>
  <c r="T58" i="1" s="1"/>
  <c r="S84" i="1"/>
  <c r="T84" i="1" s="1"/>
  <c r="K84" i="1"/>
  <c r="L84" i="1" s="1"/>
  <c r="K83" i="1"/>
  <c r="L83" i="1" s="1"/>
  <c r="S83" i="1"/>
  <c r="T83" i="1" s="1"/>
  <c r="S89" i="1"/>
  <c r="T89" i="1" s="1"/>
  <c r="K89" i="1"/>
  <c r="L89" i="1" s="1"/>
  <c r="K59" i="1"/>
  <c r="L59" i="1" s="1"/>
  <c r="K77" i="1"/>
  <c r="L77" i="1" s="1"/>
  <c r="S77" i="1"/>
  <c r="T77" i="1" s="1"/>
  <c r="S78" i="1"/>
  <c r="T78" i="1" s="1"/>
  <c r="K78" i="1"/>
  <c r="L78" i="1" s="1"/>
  <c r="S73" i="1"/>
  <c r="T73" i="1" s="1"/>
  <c r="K73" i="1"/>
  <c r="L73" i="1" s="1"/>
  <c r="S60" i="1"/>
  <c r="T60" i="1" s="1"/>
  <c r="K60" i="1"/>
  <c r="L60" i="1" s="1"/>
  <c r="S65" i="1"/>
  <c r="T65" i="1" s="1"/>
  <c r="K65" i="1"/>
  <c r="L65" i="1" s="1"/>
  <c r="K64" i="1"/>
  <c r="L64" i="1" s="1"/>
  <c r="S64" i="1"/>
  <c r="T64" i="1" s="1"/>
  <c r="S62" i="1"/>
  <c r="T62" i="1" s="1"/>
  <c r="K62" i="1"/>
  <c r="L62" i="1" s="1"/>
  <c r="F48" i="1" l="1"/>
  <c r="M48" i="1" s="1"/>
  <c r="S48" i="1" l="1"/>
  <c r="T48" i="1" s="1"/>
  <c r="K48" i="1"/>
  <c r="L48" i="1" s="1"/>
  <c r="N48" i="1"/>
  <c r="D219" i="1" l="1"/>
  <c r="F54" i="1"/>
  <c r="M54" i="1" s="1"/>
  <c r="F53" i="1"/>
  <c r="M53" i="1" s="1"/>
  <c r="F52" i="1"/>
  <c r="M52" i="1" s="1"/>
  <c r="F49" i="1"/>
  <c r="M49" i="1" s="1"/>
  <c r="F50" i="1"/>
  <c r="M50" i="1" s="1"/>
  <c r="F51" i="1"/>
  <c r="M51" i="1" s="1"/>
  <c r="F47" i="1"/>
  <c r="F192" i="1" l="1"/>
  <c r="M47" i="1"/>
  <c r="K47" i="1" s="1"/>
  <c r="L47" i="1" s="1"/>
  <c r="S54" i="1"/>
  <c r="T54" i="1" s="1"/>
  <c r="K54" i="1"/>
  <c r="L54" i="1" s="1"/>
  <c r="N54" i="1"/>
  <c r="S50" i="1"/>
  <c r="T50" i="1" s="1"/>
  <c r="N50" i="1"/>
  <c r="K50" i="1"/>
  <c r="L50" i="1" s="1"/>
  <c r="S53" i="1"/>
  <c r="T53" i="1" s="1"/>
  <c r="N53" i="1"/>
  <c r="K53" i="1"/>
  <c r="L53" i="1" s="1"/>
  <c r="S49" i="1"/>
  <c r="T49" i="1" s="1"/>
  <c r="N49" i="1"/>
  <c r="K49" i="1"/>
  <c r="L49" i="1" s="1"/>
  <c r="S52" i="1"/>
  <c r="T52" i="1" s="1"/>
  <c r="K52" i="1"/>
  <c r="L52" i="1" s="1"/>
  <c r="N52" i="1"/>
  <c r="S51" i="1"/>
  <c r="T51" i="1" s="1"/>
  <c r="K51" i="1"/>
  <c r="L51" i="1" s="1"/>
  <c r="N51" i="1"/>
  <c r="S47" i="1" l="1"/>
  <c r="T47" i="1" s="1"/>
  <c r="N47" i="1"/>
  <c r="G32" i="1"/>
  <c r="G33" i="1"/>
  <c r="H33" i="1" s="1"/>
  <c r="I33" i="1" s="1"/>
  <c r="G34" i="1"/>
  <c r="H34" i="1" s="1"/>
  <c r="I34" i="1" s="1"/>
  <c r="G35" i="1"/>
  <c r="H35" i="1" s="1"/>
  <c r="I35" i="1" s="1"/>
  <c r="G40" i="1"/>
  <c r="H40" i="1" s="1"/>
  <c r="I40" i="1" s="1"/>
  <c r="G38" i="1"/>
  <c r="H38" i="1" s="1"/>
  <c r="I38" i="1" s="1"/>
  <c r="G39" i="1"/>
  <c r="H39" i="1" s="1"/>
  <c r="I39" i="1" s="1"/>
  <c r="G37" i="1"/>
  <c r="H37" i="1" s="1"/>
  <c r="I37" i="1" s="1"/>
  <c r="G44" i="1"/>
  <c r="H44" i="1" s="1"/>
  <c r="I44" i="1" s="1"/>
  <c r="G43" i="1"/>
  <c r="H43" i="1" s="1"/>
  <c r="I43" i="1" s="1"/>
  <c r="G42" i="1"/>
  <c r="H42" i="1" s="1"/>
  <c r="I42" i="1" s="1"/>
  <c r="G45" i="1"/>
  <c r="H45" i="1" s="1"/>
  <c r="I45" i="1" s="1"/>
  <c r="G182" i="1"/>
  <c r="H182" i="1" s="1"/>
  <c r="I182" i="1" s="1"/>
  <c r="G183" i="1"/>
  <c r="H183" i="1" s="1"/>
  <c r="I183" i="1" s="1"/>
  <c r="G178" i="1"/>
  <c r="H178" i="1" s="1"/>
  <c r="I178" i="1" s="1"/>
  <c r="G185" i="1"/>
  <c r="H185" i="1" s="1"/>
  <c r="I185" i="1" s="1"/>
  <c r="G180" i="1"/>
  <c r="H180" i="1" s="1"/>
  <c r="I180" i="1" s="1"/>
  <c r="G184" i="1"/>
  <c r="H184" i="1" s="1"/>
  <c r="I184" i="1" s="1"/>
  <c r="G179" i="1"/>
  <c r="H179" i="1" s="1"/>
  <c r="I179" i="1" s="1"/>
  <c r="G181" i="1"/>
  <c r="H181" i="1" s="1"/>
  <c r="I181" i="1" s="1"/>
  <c r="G168" i="1"/>
  <c r="H168" i="1" s="1"/>
  <c r="I168" i="1" s="1"/>
  <c r="G174" i="1"/>
  <c r="H174" i="1" s="1"/>
  <c r="I174" i="1" s="1"/>
  <c r="G172" i="1"/>
  <c r="H172" i="1" s="1"/>
  <c r="I172" i="1" s="1"/>
  <c r="G173" i="1"/>
  <c r="H173" i="1" s="1"/>
  <c r="I173" i="1" s="1"/>
  <c r="G170" i="1"/>
  <c r="H170" i="1" s="1"/>
  <c r="I170" i="1" s="1"/>
  <c r="G169" i="1"/>
  <c r="H169" i="1" s="1"/>
  <c r="I169" i="1" s="1"/>
  <c r="G167" i="1"/>
  <c r="H167" i="1" s="1"/>
  <c r="I167" i="1" s="1"/>
  <c r="G171" i="1"/>
  <c r="H171" i="1" s="1"/>
  <c r="I171" i="1" s="1"/>
  <c r="G161" i="1"/>
  <c r="H161" i="1" s="1"/>
  <c r="I161" i="1" s="1"/>
  <c r="G159" i="1"/>
  <c r="H159" i="1" s="1"/>
  <c r="I159" i="1" s="1"/>
  <c r="G158" i="1"/>
  <c r="H158" i="1" s="1"/>
  <c r="I158" i="1" s="1"/>
  <c r="G160" i="1"/>
  <c r="H160" i="1" s="1"/>
  <c r="I160" i="1" s="1"/>
  <c r="G156" i="1"/>
  <c r="H156" i="1" s="1"/>
  <c r="I156" i="1" s="1"/>
  <c r="G154" i="1"/>
  <c r="H154" i="1" s="1"/>
  <c r="I154" i="1" s="1"/>
  <c r="G155" i="1"/>
  <c r="H155" i="1" s="1"/>
  <c r="I155" i="1" s="1"/>
  <c r="G157" i="1"/>
  <c r="H157" i="1" s="1"/>
  <c r="I157" i="1" s="1"/>
  <c r="G150" i="1"/>
  <c r="H150" i="1" s="1"/>
  <c r="I150" i="1" s="1"/>
  <c r="G147" i="1"/>
  <c r="H147" i="1" s="1"/>
  <c r="I147" i="1" s="1"/>
  <c r="G148" i="1"/>
  <c r="H148" i="1" s="1"/>
  <c r="I148" i="1" s="1"/>
  <c r="G146" i="1"/>
  <c r="H146" i="1" s="1"/>
  <c r="I146" i="1" s="1"/>
  <c r="G145" i="1"/>
  <c r="H145" i="1" s="1"/>
  <c r="I145" i="1" s="1"/>
  <c r="G149" i="1"/>
  <c r="H149" i="1" s="1"/>
  <c r="I149" i="1" s="1"/>
  <c r="G143" i="1"/>
  <c r="H143" i="1" s="1"/>
  <c r="I143" i="1" s="1"/>
  <c r="G144" i="1"/>
  <c r="H144" i="1" s="1"/>
  <c r="I144" i="1" s="1"/>
  <c r="G137" i="1"/>
  <c r="H137" i="1" s="1"/>
  <c r="I137" i="1" s="1"/>
  <c r="G134" i="1"/>
  <c r="H134" i="1" s="1"/>
  <c r="I134" i="1" s="1"/>
  <c r="G136" i="1"/>
  <c r="H136" i="1" s="1"/>
  <c r="I136" i="1" s="1"/>
  <c r="G135" i="1"/>
  <c r="H135" i="1" s="1"/>
  <c r="I135" i="1" s="1"/>
  <c r="G132" i="1"/>
  <c r="H132" i="1" s="1"/>
  <c r="I132" i="1" s="1"/>
  <c r="G133" i="1"/>
  <c r="H133" i="1" s="1"/>
  <c r="I133" i="1" s="1"/>
  <c r="G130" i="1"/>
  <c r="H130" i="1" s="1"/>
  <c r="I130" i="1" s="1"/>
  <c r="G131" i="1"/>
  <c r="H131" i="1" s="1"/>
  <c r="I131" i="1" s="1"/>
  <c r="G121" i="1"/>
  <c r="H121" i="1" s="1"/>
  <c r="I121" i="1" s="1"/>
  <c r="G124" i="1"/>
  <c r="H124" i="1" s="1"/>
  <c r="I124" i="1" s="1"/>
  <c r="G123" i="1"/>
  <c r="H123" i="1" s="1"/>
  <c r="I123" i="1" s="1"/>
  <c r="G125" i="1"/>
  <c r="H125" i="1" s="1"/>
  <c r="I125" i="1" s="1"/>
  <c r="G120" i="1"/>
  <c r="H120" i="1" s="1"/>
  <c r="I120" i="1" s="1"/>
  <c r="G122" i="1"/>
  <c r="H122" i="1" s="1"/>
  <c r="I122" i="1" s="1"/>
  <c r="G126" i="1"/>
  <c r="H126" i="1" s="1"/>
  <c r="I126" i="1" s="1"/>
  <c r="G119" i="1"/>
  <c r="H119" i="1" s="1"/>
  <c r="I119" i="1" s="1"/>
  <c r="G110" i="1"/>
  <c r="H110" i="1" s="1"/>
  <c r="I110" i="1" s="1"/>
  <c r="G111" i="1"/>
  <c r="H111" i="1" s="1"/>
  <c r="I111" i="1" s="1"/>
  <c r="G112" i="1"/>
  <c r="H112" i="1" s="1"/>
  <c r="I112" i="1" s="1"/>
  <c r="G107" i="1"/>
  <c r="H107" i="1" s="1"/>
  <c r="I107" i="1" s="1"/>
  <c r="G113" i="1"/>
  <c r="H113" i="1" s="1"/>
  <c r="I113" i="1" s="1"/>
  <c r="G106" i="1"/>
  <c r="H106" i="1" s="1"/>
  <c r="I106" i="1" s="1"/>
  <c r="G109" i="1"/>
  <c r="H109" i="1" s="1"/>
  <c r="I109" i="1" s="1"/>
  <c r="G108" i="1"/>
  <c r="H108" i="1" s="1"/>
  <c r="I108" i="1" s="1"/>
  <c r="G102" i="1"/>
  <c r="H102" i="1" s="1"/>
  <c r="I102" i="1" s="1"/>
  <c r="G96" i="1"/>
  <c r="H96" i="1" s="1"/>
  <c r="I96" i="1" s="1"/>
  <c r="G100" i="1"/>
  <c r="H100" i="1" s="1"/>
  <c r="I100" i="1" s="1"/>
  <c r="G101" i="1"/>
  <c r="H101" i="1" s="1"/>
  <c r="I101" i="1" s="1"/>
  <c r="G99" i="1"/>
  <c r="H99" i="1" s="1"/>
  <c r="I99" i="1" s="1"/>
  <c r="G97" i="1"/>
  <c r="H97" i="1" s="1"/>
  <c r="I97" i="1" s="1"/>
  <c r="G98" i="1"/>
  <c r="H98" i="1" s="1"/>
  <c r="I98" i="1" s="1"/>
  <c r="G95" i="1"/>
  <c r="H95" i="1" s="1"/>
  <c r="I95" i="1" s="1"/>
  <c r="G87" i="1"/>
  <c r="H87" i="1" s="1"/>
  <c r="I87" i="1" s="1"/>
  <c r="G86" i="1"/>
  <c r="H86" i="1" s="1"/>
  <c r="I86" i="1" s="1"/>
  <c r="G83" i="1"/>
  <c r="H83" i="1" s="1"/>
  <c r="I83" i="1" s="1"/>
  <c r="G85" i="1"/>
  <c r="H85" i="1" s="1"/>
  <c r="I85" i="1" s="1"/>
  <c r="G89" i="1"/>
  <c r="H89" i="1" s="1"/>
  <c r="I89" i="1" s="1"/>
  <c r="G88" i="1"/>
  <c r="H88" i="1" s="1"/>
  <c r="I88" i="1" s="1"/>
  <c r="G84" i="1"/>
  <c r="H84" i="1" s="1"/>
  <c r="I84" i="1" s="1"/>
  <c r="G82" i="1"/>
  <c r="H82" i="1" s="1"/>
  <c r="I82" i="1" s="1"/>
  <c r="G75" i="1"/>
  <c r="H75" i="1" s="1"/>
  <c r="I75" i="1" s="1"/>
  <c r="G74" i="1"/>
  <c r="H74" i="1" s="1"/>
  <c r="I74" i="1" s="1"/>
  <c r="G76" i="1"/>
  <c r="H76" i="1" s="1"/>
  <c r="I76" i="1" s="1"/>
  <c r="G71" i="1"/>
  <c r="H71" i="1" s="1"/>
  <c r="I71" i="1" s="1"/>
  <c r="G73" i="1"/>
  <c r="H73" i="1" s="1"/>
  <c r="I73" i="1" s="1"/>
  <c r="G72" i="1"/>
  <c r="H72" i="1" s="1"/>
  <c r="I72" i="1" s="1"/>
  <c r="G78" i="1"/>
  <c r="H78" i="1" s="1"/>
  <c r="I78" i="1" s="1"/>
  <c r="G77" i="1"/>
  <c r="H77" i="1" s="1"/>
  <c r="I77" i="1" s="1"/>
  <c r="G63" i="1"/>
  <c r="H63" i="1" s="1"/>
  <c r="I63" i="1" s="1"/>
  <c r="G61" i="1"/>
  <c r="H61" i="1" s="1"/>
  <c r="I61" i="1" s="1"/>
  <c r="G62" i="1"/>
  <c r="H62" i="1" s="1"/>
  <c r="I62" i="1" s="1"/>
  <c r="G65" i="1"/>
  <c r="H65" i="1" s="1"/>
  <c r="I65" i="1" s="1"/>
  <c r="G58" i="1"/>
  <c r="H58" i="1" s="1"/>
  <c r="I58" i="1" s="1"/>
  <c r="G60" i="1"/>
  <c r="H60" i="1" s="1"/>
  <c r="I60" i="1" s="1"/>
  <c r="G59" i="1"/>
  <c r="H59" i="1" s="1"/>
  <c r="I59" i="1" s="1"/>
  <c r="G64" i="1"/>
  <c r="H64" i="1" s="1"/>
  <c r="I64" i="1" s="1"/>
  <c r="G47" i="1"/>
  <c r="G54" i="1"/>
  <c r="G53" i="1"/>
  <c r="G52" i="1"/>
  <c r="G48" i="1"/>
  <c r="G50" i="1"/>
  <c r="G51" i="1"/>
  <c r="G49" i="1"/>
  <c r="H32" i="1" l="1"/>
  <c r="I32" i="1" s="1"/>
  <c r="G192" i="1"/>
  <c r="H50" i="1"/>
  <c r="I50" i="1" s="1"/>
  <c r="H48" i="1"/>
  <c r="I48" i="1" s="1"/>
  <c r="H52" i="1"/>
  <c r="I52" i="1" s="1"/>
  <c r="H49" i="1"/>
  <c r="I49" i="1" s="1"/>
  <c r="H51" i="1"/>
  <c r="I51" i="1" s="1"/>
  <c r="H53" i="1"/>
  <c r="I53" i="1" s="1"/>
  <c r="H54" i="1"/>
  <c r="I54" i="1" s="1"/>
  <c r="H47" i="1"/>
  <c r="H192" i="1" l="1"/>
  <c r="I47" i="1"/>
  <c r="I192" i="1" s="1"/>
</calcChain>
</file>

<file path=xl/sharedStrings.xml><?xml version="1.0" encoding="utf-8"?>
<sst xmlns="http://schemas.openxmlformats.org/spreadsheetml/2006/main" count="429" uniqueCount="162">
  <si>
    <t>Forma de pago</t>
  </si>
  <si>
    <t>Condiciones</t>
  </si>
  <si>
    <t>SUP. DE USO COMÚN DEPTOS</t>
  </si>
  <si>
    <t>Precio Ángel</t>
  </si>
  <si>
    <t>Precio Pozo</t>
  </si>
  <si>
    <t>Para todas las tipologías</t>
  </si>
  <si>
    <t>Precio de Lista</t>
  </si>
  <si>
    <t>20 % al inicio</t>
  </si>
  <si>
    <t>PISO 8</t>
  </si>
  <si>
    <t>SALA DE MÁQ.</t>
  </si>
  <si>
    <t>TOTAL</t>
  </si>
  <si>
    <t>Nombre Local</t>
  </si>
  <si>
    <t>Sup propia</t>
  </si>
  <si>
    <t>Balcón</t>
  </si>
  <si>
    <t>Sub Total</t>
  </si>
  <si>
    <t>%</t>
  </si>
  <si>
    <t>Sup común</t>
  </si>
  <si>
    <t>Sup Total</t>
  </si>
  <si>
    <t xml:space="preserve">Piso </t>
  </si>
  <si>
    <t>PISO 9</t>
  </si>
  <si>
    <t>PISO 10</t>
  </si>
  <si>
    <t>PB</t>
  </si>
  <si>
    <t>Auto 1</t>
  </si>
  <si>
    <t>Auto 2</t>
  </si>
  <si>
    <t>Auto 3</t>
  </si>
  <si>
    <t>Auto 4</t>
  </si>
  <si>
    <t>Auto 5</t>
  </si>
  <si>
    <t>Auto 6</t>
  </si>
  <si>
    <t>Auto 7</t>
  </si>
  <si>
    <t>Auto 8</t>
  </si>
  <si>
    <t>Auto 9</t>
  </si>
  <si>
    <t>Auto 10</t>
  </si>
  <si>
    <t>Auto 11</t>
  </si>
  <si>
    <t>Auto 12</t>
  </si>
  <si>
    <t>Auto 13</t>
  </si>
  <si>
    <t>Auto 14</t>
  </si>
  <si>
    <t>Auto 15</t>
  </si>
  <si>
    <t>Auto 16</t>
  </si>
  <si>
    <t>Auto 17</t>
  </si>
  <si>
    <t>Auto 18</t>
  </si>
  <si>
    <t>Moto 1</t>
  </si>
  <si>
    <t>Moto 2</t>
  </si>
  <si>
    <t>Baulera 1</t>
  </si>
  <si>
    <t>Baulera 2</t>
  </si>
  <si>
    <t>ROOFTOP DESCUBIERTO</t>
  </si>
  <si>
    <t>Auto 19</t>
  </si>
  <si>
    <t>Auto 20</t>
  </si>
  <si>
    <t>Auto 21</t>
  </si>
  <si>
    <t>Auto 22</t>
  </si>
  <si>
    <t>Auto 23</t>
  </si>
  <si>
    <t>Auto 24</t>
  </si>
  <si>
    <t>Auto 25</t>
  </si>
  <si>
    <t>Auto 26</t>
  </si>
  <si>
    <t>Auto 27</t>
  </si>
  <si>
    <t>Auto 28</t>
  </si>
  <si>
    <t>Moto 3</t>
  </si>
  <si>
    <t>Moto 4</t>
  </si>
  <si>
    <t>Moto 5</t>
  </si>
  <si>
    <t>Moto 6</t>
  </si>
  <si>
    <t>Moto 7</t>
  </si>
  <si>
    <t>Moto 8</t>
  </si>
  <si>
    <t>Moto 9</t>
  </si>
  <si>
    <t>Moto 10</t>
  </si>
  <si>
    <t>Moto 11</t>
  </si>
  <si>
    <t>Moto 12</t>
  </si>
  <si>
    <t>Pr/m2</t>
  </si>
  <si>
    <t>Valor Dólar</t>
  </si>
  <si>
    <t>Dur. Obra</t>
  </si>
  <si>
    <t>30 cuotas - Dur. Obra</t>
  </si>
  <si>
    <r>
      <t>Precio Pozo</t>
    </r>
    <r>
      <rPr>
        <b/>
        <sz val="10"/>
        <color theme="1"/>
        <rFont val="Aptos Narrow"/>
        <family val="2"/>
      </rPr>
      <t xml:space="preserve"> $</t>
    </r>
  </si>
  <si>
    <r>
      <t>Precio lista</t>
    </r>
    <r>
      <rPr>
        <b/>
        <sz val="10"/>
        <color theme="1"/>
        <rFont val="Aptos Narrow"/>
        <family val="2"/>
      </rPr>
      <t xml:space="preserve"> $</t>
    </r>
  </si>
  <si>
    <r>
      <t xml:space="preserve">Precio Pozo </t>
    </r>
    <r>
      <rPr>
        <b/>
        <sz val="10"/>
        <color theme="1"/>
        <rFont val="Aptos Narrow"/>
        <family val="2"/>
      </rPr>
      <t>u$s</t>
    </r>
  </si>
  <si>
    <r>
      <t xml:space="preserve">Precio lista </t>
    </r>
    <r>
      <rPr>
        <b/>
        <sz val="10"/>
        <color theme="1"/>
        <rFont val="Aptos Narrow"/>
        <family val="2"/>
      </rPr>
      <t>u$s</t>
    </r>
  </si>
  <si>
    <t>Pond. Altura</t>
  </si>
  <si>
    <t>Fr</t>
  </si>
  <si>
    <t>C.Fr</t>
  </si>
  <si>
    <t>ALQUILER</t>
  </si>
  <si>
    <t>Precio CANJE - u$s</t>
  </si>
  <si>
    <t>Unidad B - URBAN</t>
  </si>
  <si>
    <t>Unidad E - LOFT</t>
  </si>
  <si>
    <t>Unidad G - URBAN</t>
  </si>
  <si>
    <t>ROOFTOP CUB.</t>
  </si>
  <si>
    <t>A PEDIDO - VALOR DE ACUERDO A LA UBICACIÓN DE LA UNIDAD EN TORRE</t>
  </si>
  <si>
    <t>Hasta 10% del total</t>
  </si>
  <si>
    <t xml:space="preserve">Solo contado Efectivo </t>
  </si>
  <si>
    <t>Solo para la compra mínima de 5 deptos</t>
  </si>
  <si>
    <t>Solo para compra en mix equilibrado de unidades</t>
  </si>
  <si>
    <t>DTO 5%</t>
  </si>
  <si>
    <t>E</t>
  </si>
  <si>
    <t>O</t>
  </si>
  <si>
    <t>Unidad D - LOFT</t>
  </si>
  <si>
    <r>
      <t>Precio lista</t>
    </r>
    <r>
      <rPr>
        <b/>
        <sz val="10"/>
        <color theme="1"/>
        <rFont val="Aptos Narrow"/>
        <family val="2"/>
      </rPr>
      <t xml:space="preserve"> G</t>
    </r>
  </si>
  <si>
    <r>
      <t>Precio Pozo</t>
    </r>
    <r>
      <rPr>
        <b/>
        <sz val="10"/>
        <color theme="1"/>
        <rFont val="Aptos Narrow"/>
        <family val="2"/>
      </rPr>
      <t xml:space="preserve"> G</t>
    </r>
  </si>
  <si>
    <t>Precio CANJE - G</t>
  </si>
  <si>
    <t>Unidad A - LOFT</t>
  </si>
  <si>
    <t>Unidad C - URBAN</t>
  </si>
  <si>
    <t>Unidad F - URBAN</t>
  </si>
  <si>
    <t>Unidad H - LOFT</t>
  </si>
  <si>
    <t>PLANTA BAJA LOBBY Y CIRC VERT.</t>
  </si>
  <si>
    <t>PISO 11</t>
  </si>
  <si>
    <t>PISO 12</t>
  </si>
  <si>
    <t>PISO 13</t>
  </si>
  <si>
    <t>PISO 14</t>
  </si>
  <si>
    <t>PISO 15</t>
  </si>
  <si>
    <t>PISO 16</t>
  </si>
  <si>
    <t>PISO 17</t>
  </si>
  <si>
    <t>PISO 18</t>
  </si>
  <si>
    <t>PISO 19</t>
  </si>
  <si>
    <t>C,Fr</t>
  </si>
  <si>
    <t>S/Ubicación</t>
  </si>
  <si>
    <t>Piso 5</t>
  </si>
  <si>
    <t>Piso 6</t>
  </si>
  <si>
    <t>Piso 7</t>
  </si>
  <si>
    <t>Oficina 1</t>
  </si>
  <si>
    <t>Oficina 2</t>
  </si>
  <si>
    <t>Oficina 3</t>
  </si>
  <si>
    <t>Oficina 4</t>
  </si>
  <si>
    <t xml:space="preserve">LOCAL COMERCIAL - COCHERAS Y BAULERAS </t>
  </si>
  <si>
    <t xml:space="preserve">Local comercial </t>
  </si>
  <si>
    <t>Moto 13</t>
  </si>
  <si>
    <t>Moto 14</t>
  </si>
  <si>
    <t>Moto 15</t>
  </si>
  <si>
    <t>Moto 16</t>
  </si>
  <si>
    <t>Moto 17</t>
  </si>
  <si>
    <t>Auto 29</t>
  </si>
  <si>
    <t>Auto 30</t>
  </si>
  <si>
    <t>Auto 31</t>
  </si>
  <si>
    <t>Auto 32</t>
  </si>
  <si>
    <t>Auto 33</t>
  </si>
  <si>
    <t>Auto 34</t>
  </si>
  <si>
    <t>Auto 35</t>
  </si>
  <si>
    <t>Auto 36</t>
  </si>
  <si>
    <t>Auto 37</t>
  </si>
  <si>
    <t>Auto 38</t>
  </si>
  <si>
    <t>Auto 39</t>
  </si>
  <si>
    <t>Auto 40</t>
  </si>
  <si>
    <t>Auto 41</t>
  </si>
  <si>
    <t>Auto 42</t>
  </si>
  <si>
    <t>Auto 43</t>
  </si>
  <si>
    <t>Auto 44</t>
  </si>
  <si>
    <t>Auto 45</t>
  </si>
  <si>
    <t>Auto 46</t>
  </si>
  <si>
    <t>Auto 47</t>
  </si>
  <si>
    <t>Auto 48</t>
  </si>
  <si>
    <t>Auto 49</t>
  </si>
  <si>
    <t>Auto 50</t>
  </si>
  <si>
    <t>Moto 18</t>
  </si>
  <si>
    <t>Moto 19</t>
  </si>
  <si>
    <t>Moto 20</t>
  </si>
  <si>
    <t>Unidades B+A  / C+D - HOME</t>
  </si>
  <si>
    <t>Unidades F+E / G+H - HOME</t>
  </si>
  <si>
    <t>Unidades B+C - HOME PLUS</t>
  </si>
  <si>
    <t>Unidades F+G - HOME PLUS</t>
  </si>
  <si>
    <t>Unidades A+B+C+D - PENHOUSE</t>
  </si>
  <si>
    <t>Unidades E+F+G+H - PENHOUSE</t>
  </si>
  <si>
    <t>OPCIONALES VIP - DEPARTAMENTOS HOME - HOME PLUS - PENHOUSE - PISOS 18 y 19</t>
  </si>
  <si>
    <t>Hasta 40% del total</t>
  </si>
  <si>
    <t>Desde el 40% vend.</t>
  </si>
  <si>
    <t>Condiciones sugeridas y bajo la exclusiva decisión del propietario</t>
  </si>
  <si>
    <t>PLANILLA DE SUPERFICIES Y VALORES - URUNDEY TOWER II</t>
  </si>
  <si>
    <t>Baulera 3</t>
  </si>
  <si>
    <t>Baulera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</si>
</sst>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$&quot;\ * #,##0.00_-;\-&quot;$&quot;\ * #,##0.00_-;_-&quot;$&quot;\ * &quot;-&quot;??_-;_-@_-"/>
    <numFmt numFmtId="165" formatCode="_-[$USS]\ * #,##0.00_-;\-[$USS]\ * #,##0.00_-;_-[$USS]\ * &quot;-&quot;??_-;_-@_-"/>
    <numFmt numFmtId="166" formatCode="_-* #,##0.00\ [$₲-474]_-;\-* #,##0.00\ [$₲-474]_-;_-* &quot;-&quot;??\ [$₲-474]_-;_-@_-"/>
    <numFmt numFmtId="167" formatCode="0.000"/>
    <numFmt numFmtId="168" formatCode="#,##0.00\ [$₲-474]"/>
    <numFmt numFmtId="169" formatCode="[$USS]\ 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b/>
      <sz val="12"/>
      <color theme="1"/>
      <name val="Aptos Narrow"/>
      <family val="2"/>
    </font>
    <font>
      <sz val="12"/>
      <color theme="1"/>
      <name val="Aptos Narrow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Aptos Narrow"/>
      <family val="2"/>
    </font>
    <font>
      <b/>
      <sz val="72"/>
      <color theme="0" tint="-0.499984740745262"/>
      <name val="Helvetica"/>
      <family val="2"/>
    </font>
    <font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8"/>
      <name val="Aptos Narrow"/>
      <family val="2"/>
    </font>
    <font>
      <sz val="8"/>
      <name val="Calibri"/>
      <family val="2"/>
      <scheme val="minor"/>
    </font>
    <font>
      <b/>
      <sz val="8"/>
      <name val="Aptos Narrow"/>
      <family val="2"/>
    </font>
    <font>
      <b/>
      <sz val="11"/>
      <name val="Aptos Narrow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ptos Narrow"/>
      <family val="2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ptos Narrow"/>
      <family val="2"/>
    </font>
    <font>
      <b/>
      <sz val="10"/>
      <color theme="0" tint="-0.499984740745262"/>
      <name val="Calibri"/>
      <family val="2"/>
      <scheme val="minor"/>
    </font>
    <font>
      <b/>
      <sz val="10"/>
      <color theme="1"/>
      <name val="Aptos Narrow"/>
      <family val="2"/>
    </font>
    <font>
      <b/>
      <sz val="7"/>
      <color theme="1"/>
      <name val="Aptos Narrow"/>
      <family val="2"/>
    </font>
    <font>
      <sz val="7"/>
      <color theme="1"/>
      <name val="Calibri"/>
      <family val="2"/>
      <scheme val="minor"/>
    </font>
    <font>
      <sz val="7"/>
      <color theme="1"/>
      <name val="Aptos Narrow"/>
      <family val="2"/>
    </font>
    <font>
      <sz val="8"/>
      <color theme="1"/>
      <name val="Calibri"/>
      <family val="2"/>
      <scheme val="minor"/>
    </font>
    <font>
      <b/>
      <sz val="8"/>
      <color theme="0"/>
      <name val="Aptos Narrow"/>
      <family val="2"/>
    </font>
    <font>
      <b/>
      <sz val="11"/>
      <color theme="4" tint="-0.249977111117893"/>
      <name val="Aptos Narrow"/>
      <family val="2"/>
    </font>
    <font>
      <b/>
      <sz val="72"/>
      <color theme="0"/>
      <name val="Helvetica"/>
      <family val="2"/>
    </font>
    <font>
      <b/>
      <sz val="72"/>
      <color theme="9" tint="0.39997558519241921"/>
      <name val="Helvetica"/>
      <family val="2"/>
    </font>
    <font>
      <b/>
      <sz val="72"/>
      <color theme="8" tint="0.39997558519241921"/>
      <name val="Helvetica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550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wrapText="1"/>
    </xf>
    <xf numFmtId="0" fontId="4" fillId="2" borderId="17" xfId="0" applyFont="1" applyFill="1" applyBorder="1" applyAlignment="1">
      <alignment horizontal="right" wrapText="1"/>
    </xf>
    <xf numFmtId="0" fontId="0" fillId="2" borderId="22" xfId="0" applyFill="1" applyBorder="1" applyAlignment="1">
      <alignment wrapText="1"/>
    </xf>
    <xf numFmtId="0" fontId="0" fillId="2" borderId="23" xfId="0" applyFill="1" applyBorder="1" applyAlignment="1">
      <alignment wrapText="1"/>
    </xf>
    <xf numFmtId="0" fontId="0" fillId="2" borderId="9" xfId="0" applyFill="1" applyBorder="1" applyAlignment="1">
      <alignment horizontal="right" wrapText="1"/>
    </xf>
    <xf numFmtId="0" fontId="0" fillId="2" borderId="24" xfId="0" applyFill="1" applyBorder="1" applyAlignment="1">
      <alignment wrapText="1"/>
    </xf>
    <xf numFmtId="0" fontId="0" fillId="2" borderId="12" xfId="0" applyFill="1" applyBorder="1" applyAlignment="1">
      <alignment horizontal="right" wrapText="1"/>
    </xf>
    <xf numFmtId="0" fontId="7" fillId="2" borderId="6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/>
    </xf>
    <xf numFmtId="0" fontId="1" fillId="3" borderId="16" xfId="0" applyFont="1" applyFill="1" applyBorder="1" applyAlignment="1">
      <alignment wrapText="1"/>
    </xf>
    <xf numFmtId="0" fontId="5" fillId="5" borderId="25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right" wrapText="1"/>
    </xf>
    <xf numFmtId="0" fontId="11" fillId="5" borderId="14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wrapText="1"/>
    </xf>
    <xf numFmtId="0" fontId="13" fillId="2" borderId="0" xfId="0" applyFont="1" applyFill="1"/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4" fillId="2" borderId="0" xfId="0" applyFont="1" applyFill="1" applyBorder="1"/>
    <xf numFmtId="0" fontId="15" fillId="2" borderId="0" xfId="0" applyFont="1" applyFill="1" applyBorder="1"/>
    <xf numFmtId="0" fontId="17" fillId="2" borderId="13" xfId="0" applyFont="1" applyFill="1" applyBorder="1"/>
    <xf numFmtId="0" fontId="15" fillId="2" borderId="14" xfId="0" applyFont="1" applyFill="1" applyBorder="1"/>
    <xf numFmtId="0" fontId="0" fillId="2" borderId="14" xfId="0" applyFill="1" applyBorder="1"/>
    <xf numFmtId="10" fontId="1" fillId="2" borderId="0" xfId="0" applyNumberFormat="1" applyFont="1" applyFill="1" applyAlignment="1">
      <alignment wrapText="1"/>
    </xf>
    <xf numFmtId="4" fontId="0" fillId="2" borderId="0" xfId="0" applyNumberFormat="1" applyFill="1"/>
    <xf numFmtId="4" fontId="2" fillId="2" borderId="0" xfId="0" applyNumberFormat="1" applyFont="1" applyFill="1" applyBorder="1" applyAlignment="1">
      <alignment horizontal="right" wrapText="1"/>
    </xf>
    <xf numFmtId="0" fontId="0" fillId="2" borderId="25" xfId="0" applyFill="1" applyBorder="1"/>
    <xf numFmtId="164" fontId="0" fillId="2" borderId="0" xfId="2" applyFont="1" applyFill="1"/>
    <xf numFmtId="164" fontId="1" fillId="2" borderId="0" xfId="2" applyFont="1" applyFill="1" applyAlignment="1">
      <alignment wrapText="1"/>
    </xf>
    <xf numFmtId="164" fontId="2" fillId="2" borderId="0" xfId="2" applyFont="1" applyFill="1" applyAlignment="1">
      <alignment horizontal="center" wrapText="1"/>
    </xf>
    <xf numFmtId="164" fontId="2" fillId="2" borderId="0" xfId="2" applyFont="1" applyFill="1" applyBorder="1" applyAlignment="1">
      <alignment horizontal="right" wrapText="1"/>
    </xf>
    <xf numFmtId="164" fontId="1" fillId="2" borderId="0" xfId="0" applyNumberFormat="1" applyFont="1" applyFill="1" applyAlignment="1">
      <alignment wrapText="1"/>
    </xf>
    <xf numFmtId="0" fontId="20" fillId="2" borderId="4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164" fontId="5" fillId="5" borderId="25" xfId="2" applyFont="1" applyFill="1" applyBorder="1" applyAlignment="1">
      <alignment horizontal="center" vertical="center" wrapText="1"/>
    </xf>
    <xf numFmtId="0" fontId="5" fillId="10" borderId="37" xfId="0" applyFont="1" applyFill="1" applyBorder="1" applyAlignment="1">
      <alignment horizontal="center" vertical="center" wrapText="1"/>
    </xf>
    <xf numFmtId="0" fontId="5" fillId="6" borderId="37" xfId="0" applyFont="1" applyFill="1" applyBorder="1" applyAlignment="1">
      <alignment horizontal="center" vertical="center" wrapText="1"/>
    </xf>
    <xf numFmtId="164" fontId="2" fillId="2" borderId="0" xfId="2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2" fillId="2" borderId="0" xfId="0" applyFont="1" applyFill="1" applyBorder="1" applyAlignment="1">
      <alignment horizontal="center" wrapText="1"/>
    </xf>
    <xf numFmtId="0" fontId="23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2" fontId="0" fillId="2" borderId="0" xfId="0" applyNumberFormat="1" applyFill="1" applyAlignment="1">
      <alignment horizontal="center"/>
    </xf>
    <xf numFmtId="2" fontId="1" fillId="2" borderId="0" xfId="0" applyNumberFormat="1" applyFont="1" applyFill="1" applyAlignment="1">
      <alignment horizontal="center" wrapText="1"/>
    </xf>
    <xf numFmtId="2" fontId="22" fillId="5" borderId="37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wrapText="1"/>
    </xf>
    <xf numFmtId="2" fontId="25" fillId="2" borderId="0" xfId="0" applyNumberFormat="1" applyFont="1" applyFill="1" applyAlignment="1">
      <alignment horizontal="center"/>
    </xf>
    <xf numFmtId="0" fontId="0" fillId="2" borderId="28" xfId="0" applyFill="1" applyBorder="1"/>
    <xf numFmtId="0" fontId="0" fillId="2" borderId="19" xfId="0" applyFill="1" applyBorder="1"/>
    <xf numFmtId="0" fontId="0" fillId="2" borderId="0" xfId="0" applyFill="1" applyBorder="1"/>
    <xf numFmtId="0" fontId="15" fillId="11" borderId="7" xfId="0" applyFont="1" applyFill="1" applyBorder="1"/>
    <xf numFmtId="10" fontId="15" fillId="11" borderId="7" xfId="0" applyNumberFormat="1" applyFont="1" applyFill="1" applyBorder="1"/>
    <xf numFmtId="0" fontId="15" fillId="11" borderId="32" xfId="0" applyFont="1" applyFill="1" applyBorder="1"/>
    <xf numFmtId="0" fontId="0" fillId="11" borderId="29" xfId="0" applyFill="1" applyBorder="1"/>
    <xf numFmtId="0" fontId="15" fillId="11" borderId="41" xfId="0" applyFont="1" applyFill="1" applyBorder="1"/>
    <xf numFmtId="0" fontId="15" fillId="11" borderId="11" xfId="0" applyFont="1" applyFill="1" applyBorder="1"/>
    <xf numFmtId="10" fontId="15" fillId="11" borderId="11" xfId="0" applyNumberFormat="1" applyFont="1" applyFill="1" applyBorder="1"/>
    <xf numFmtId="0" fontId="15" fillId="11" borderId="34" xfId="0" applyFont="1" applyFill="1" applyBorder="1"/>
    <xf numFmtId="0" fontId="15" fillId="11" borderId="43" xfId="0" applyFont="1" applyFill="1" applyBorder="1"/>
    <xf numFmtId="0" fontId="15" fillId="11" borderId="29" xfId="0" applyFont="1" applyFill="1" applyBorder="1"/>
    <xf numFmtId="0" fontId="15" fillId="11" borderId="35" xfId="0" applyFont="1" applyFill="1" applyBorder="1"/>
    <xf numFmtId="0" fontId="15" fillId="11" borderId="50" xfId="0" applyFont="1" applyFill="1" applyBorder="1"/>
    <xf numFmtId="0" fontId="15" fillId="11" borderId="1" xfId="0" applyFont="1" applyFill="1" applyBorder="1"/>
    <xf numFmtId="0" fontId="15" fillId="11" borderId="33" xfId="0" applyFont="1" applyFill="1" applyBorder="1"/>
    <xf numFmtId="0" fontId="0" fillId="11" borderId="1" xfId="0" applyFill="1" applyBorder="1"/>
    <xf numFmtId="0" fontId="15" fillId="11" borderId="42" xfId="0" applyFont="1" applyFill="1" applyBorder="1"/>
    <xf numFmtId="0" fontId="12" fillId="5" borderId="14" xfId="0" applyFont="1" applyFill="1" applyBorder="1" applyAlignment="1">
      <alignment wrapText="1"/>
    </xf>
    <xf numFmtId="164" fontId="4" fillId="2" borderId="13" xfId="2" applyFont="1" applyFill="1" applyBorder="1"/>
    <xf numFmtId="2" fontId="4" fillId="2" borderId="15" xfId="0" applyNumberFormat="1" applyFont="1" applyFill="1" applyBorder="1"/>
    <xf numFmtId="164" fontId="4" fillId="2" borderId="20" xfId="2" applyFont="1" applyFill="1" applyBorder="1"/>
    <xf numFmtId="0" fontId="26" fillId="12" borderId="37" xfId="0" applyFont="1" applyFill="1" applyBorder="1" applyAlignment="1">
      <alignment horizontal="center" vertical="center" wrapText="1"/>
    </xf>
    <xf numFmtId="0" fontId="26" fillId="13" borderId="37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5" fillId="10" borderId="56" xfId="0" applyFont="1" applyFill="1" applyBorder="1" applyAlignment="1">
      <alignment horizontal="center" vertical="center" wrapText="1"/>
    </xf>
    <xf numFmtId="0" fontId="5" fillId="6" borderId="5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wrapText="1"/>
    </xf>
    <xf numFmtId="0" fontId="2" fillId="2" borderId="59" xfId="0" applyFont="1" applyFill="1" applyBorder="1" applyAlignment="1">
      <alignment horizontal="center" wrapText="1"/>
    </xf>
    <xf numFmtId="164" fontId="1" fillId="2" borderId="58" xfId="0" applyNumberFormat="1" applyFont="1" applyFill="1" applyBorder="1" applyAlignment="1">
      <alignment wrapText="1"/>
    </xf>
    <xf numFmtId="0" fontId="1" fillId="2" borderId="59" xfId="0" applyFont="1" applyFill="1" applyBorder="1" applyAlignment="1">
      <alignment wrapText="1"/>
    </xf>
    <xf numFmtId="0" fontId="12" fillId="2" borderId="0" xfId="0" applyFont="1" applyFill="1" applyBorder="1" applyAlignment="1">
      <alignment wrapText="1"/>
    </xf>
    <xf numFmtId="0" fontId="2" fillId="2" borderId="0" xfId="0" applyFont="1" applyFill="1" applyBorder="1" applyAlignment="1">
      <alignment horizontal="right" wrapText="1"/>
    </xf>
    <xf numFmtId="10" fontId="2" fillId="2" borderId="0" xfId="0" applyNumberFormat="1" applyFont="1" applyFill="1" applyBorder="1" applyAlignment="1">
      <alignment horizontal="right" wrapText="1"/>
    </xf>
    <xf numFmtId="9" fontId="1" fillId="2" borderId="0" xfId="3" applyFont="1" applyFill="1" applyAlignment="1">
      <alignment wrapText="1"/>
    </xf>
    <xf numFmtId="164" fontId="0" fillId="2" borderId="0" xfId="0" applyNumberFormat="1" applyFill="1"/>
    <xf numFmtId="0" fontId="2" fillId="2" borderId="23" xfId="0" applyFont="1" applyFill="1" applyBorder="1" applyAlignment="1">
      <alignment wrapText="1"/>
    </xf>
    <xf numFmtId="0" fontId="12" fillId="9" borderId="22" xfId="0" applyFont="1" applyFill="1" applyBorder="1" applyAlignment="1">
      <alignment wrapText="1"/>
    </xf>
    <xf numFmtId="0" fontId="3" fillId="9" borderId="7" xfId="0" applyFont="1" applyFill="1" applyBorder="1" applyAlignment="1">
      <alignment horizontal="right" wrapText="1"/>
    </xf>
    <xf numFmtId="43" fontId="3" fillId="9" borderId="7" xfId="1" applyFont="1" applyFill="1" applyBorder="1" applyAlignment="1">
      <alignment horizontal="right" wrapText="1"/>
    </xf>
    <xf numFmtId="164" fontId="3" fillId="9" borderId="7" xfId="2" applyFont="1" applyFill="1" applyBorder="1" applyAlignment="1">
      <alignment horizontal="right" wrapText="1"/>
    </xf>
    <xf numFmtId="0" fontId="1" fillId="9" borderId="7" xfId="0" applyFont="1" applyFill="1" applyBorder="1" applyAlignment="1">
      <alignment wrapText="1"/>
    </xf>
    <xf numFmtId="164" fontId="1" fillId="9" borderId="7" xfId="0" applyNumberFormat="1" applyFont="1" applyFill="1" applyBorder="1" applyAlignment="1">
      <alignment wrapText="1"/>
    </xf>
    <xf numFmtId="0" fontId="24" fillId="9" borderId="7" xfId="0" applyFont="1" applyFill="1" applyBorder="1" applyAlignment="1">
      <alignment horizontal="center" wrapText="1"/>
    </xf>
    <xf numFmtId="2" fontId="1" fillId="9" borderId="7" xfId="0" applyNumberFormat="1" applyFont="1" applyFill="1" applyBorder="1" applyAlignment="1">
      <alignment horizontal="center" wrapText="1"/>
    </xf>
    <xf numFmtId="0" fontId="0" fillId="9" borderId="7" xfId="0" applyFont="1" applyFill="1" applyBorder="1"/>
    <xf numFmtId="0" fontId="0" fillId="9" borderId="8" xfId="0" applyFont="1" applyFill="1" applyBorder="1"/>
    <xf numFmtId="0" fontId="12" fillId="4" borderId="24" xfId="0" applyFont="1" applyFill="1" applyBorder="1" applyAlignment="1">
      <alignment wrapText="1"/>
    </xf>
    <xf numFmtId="0" fontId="3" fillId="4" borderId="11" xfId="0" applyFont="1" applyFill="1" applyBorder="1" applyAlignment="1">
      <alignment horizontal="right" wrapText="1"/>
    </xf>
    <xf numFmtId="10" fontId="3" fillId="4" borderId="11" xfId="0" applyNumberFormat="1" applyFont="1" applyFill="1" applyBorder="1" applyAlignment="1">
      <alignment horizontal="right" wrapText="1"/>
    </xf>
    <xf numFmtId="43" fontId="3" fillId="4" borderId="11" xfId="1" applyFont="1" applyFill="1" applyBorder="1" applyAlignment="1">
      <alignment horizontal="right" wrapText="1"/>
    </xf>
    <xf numFmtId="164" fontId="3" fillId="4" borderId="11" xfId="2" applyFont="1" applyFill="1" applyBorder="1" applyAlignment="1">
      <alignment horizontal="right" wrapText="1"/>
    </xf>
    <xf numFmtId="0" fontId="1" fillId="4" borderId="11" xfId="0" applyFont="1" applyFill="1" applyBorder="1" applyAlignment="1">
      <alignment wrapText="1"/>
    </xf>
    <xf numFmtId="164" fontId="1" fillId="4" borderId="11" xfId="0" applyNumberFormat="1" applyFont="1" applyFill="1" applyBorder="1" applyAlignment="1">
      <alignment wrapText="1"/>
    </xf>
    <xf numFmtId="0" fontId="24" fillId="4" borderId="11" xfId="0" applyFont="1" applyFill="1" applyBorder="1" applyAlignment="1">
      <alignment horizontal="center" wrapText="1"/>
    </xf>
    <xf numFmtId="2" fontId="1" fillId="4" borderId="11" xfId="0" applyNumberFormat="1" applyFont="1" applyFill="1" applyBorder="1" applyAlignment="1">
      <alignment horizontal="center" wrapText="1"/>
    </xf>
    <xf numFmtId="0" fontId="0" fillId="4" borderId="11" xfId="0" applyFont="1" applyFill="1" applyBorder="1"/>
    <xf numFmtId="0" fontId="0" fillId="4" borderId="12" xfId="0" applyFont="1" applyFill="1" applyBorder="1"/>
    <xf numFmtId="0" fontId="0" fillId="0" borderId="1" xfId="0" applyFont="1" applyBorder="1"/>
    <xf numFmtId="0" fontId="1" fillId="2" borderId="1" xfId="0" applyFont="1" applyFill="1" applyBorder="1" applyAlignment="1">
      <alignment horizontal="right" wrapText="1"/>
    </xf>
    <xf numFmtId="0" fontId="0" fillId="0" borderId="29" xfId="0" applyFont="1" applyBorder="1"/>
    <xf numFmtId="166" fontId="27" fillId="2" borderId="23" xfId="2" applyNumberFormat="1" applyFont="1" applyFill="1" applyBorder="1" applyAlignment="1">
      <alignment horizontal="right" wrapText="1"/>
    </xf>
    <xf numFmtId="2" fontId="4" fillId="2" borderId="55" xfId="0" applyNumberFormat="1" applyFont="1" applyFill="1" applyBorder="1"/>
    <xf numFmtId="164" fontId="4" fillId="2" borderId="0" xfId="2" applyFont="1" applyFill="1" applyBorder="1"/>
    <xf numFmtId="2" fontId="4" fillId="2" borderId="0" xfId="0" applyNumberFormat="1" applyFont="1" applyFill="1" applyBorder="1"/>
    <xf numFmtId="165" fontId="1" fillId="2" borderId="48" xfId="2" applyNumberFormat="1" applyFont="1" applyFill="1" applyBorder="1" applyAlignment="1">
      <alignment horizontal="right" wrapText="1"/>
    </xf>
    <xf numFmtId="165" fontId="16" fillId="2" borderId="61" xfId="2" applyNumberFormat="1" applyFont="1" applyFill="1" applyBorder="1" applyAlignment="1">
      <alignment horizontal="right" wrapText="1"/>
    </xf>
    <xf numFmtId="165" fontId="27" fillId="2" borderId="9" xfId="2" applyNumberFormat="1" applyFont="1" applyFill="1" applyBorder="1" applyAlignment="1">
      <alignment horizontal="right" wrapText="1"/>
    </xf>
    <xf numFmtId="0" fontId="14" fillId="5" borderId="2" xfId="0" applyFont="1" applyFill="1" applyBorder="1" applyAlignment="1">
      <alignment horizontal="left"/>
    </xf>
    <xf numFmtId="0" fontId="15" fillId="5" borderId="1" xfId="0" applyFont="1" applyFill="1" applyBorder="1"/>
    <xf numFmtId="10" fontId="15" fillId="5" borderId="1" xfId="0" applyNumberFormat="1" applyFont="1" applyFill="1" applyBorder="1"/>
    <xf numFmtId="0" fontId="15" fillId="5" borderId="33" xfId="0" applyFont="1" applyFill="1" applyBorder="1"/>
    <xf numFmtId="0" fontId="0" fillId="5" borderId="1" xfId="0" applyFill="1" applyBorder="1"/>
    <xf numFmtId="0" fontId="15" fillId="5" borderId="42" xfId="0" applyFont="1" applyFill="1" applyBorder="1"/>
    <xf numFmtId="166" fontId="4" fillId="5" borderId="26" xfId="2" applyNumberFormat="1" applyFont="1" applyFill="1" applyBorder="1"/>
    <xf numFmtId="165" fontId="4" fillId="5" borderId="27" xfId="0" applyNumberFormat="1" applyFont="1" applyFill="1" applyBorder="1"/>
    <xf numFmtId="0" fontId="14" fillId="5" borderId="6" xfId="0" applyFont="1" applyFill="1" applyBorder="1" applyAlignment="1">
      <alignment horizontal="left"/>
    </xf>
    <xf numFmtId="0" fontId="15" fillId="5" borderId="7" xfId="0" applyFont="1" applyFill="1" applyBorder="1"/>
    <xf numFmtId="0" fontId="15" fillId="5" borderId="32" xfId="0" applyFont="1" applyFill="1" applyBorder="1"/>
    <xf numFmtId="0" fontId="0" fillId="5" borderId="7" xfId="0" applyFill="1" applyBorder="1"/>
    <xf numFmtId="0" fontId="15" fillId="5" borderId="41" xfId="0" applyFont="1" applyFill="1" applyBorder="1"/>
    <xf numFmtId="166" fontId="4" fillId="5" borderId="22" xfId="2" applyNumberFormat="1" applyFont="1" applyFill="1" applyBorder="1"/>
    <xf numFmtId="165" fontId="4" fillId="5" borderId="8" xfId="0" applyNumberFormat="1" applyFont="1" applyFill="1" applyBorder="1"/>
    <xf numFmtId="0" fontId="15" fillId="5" borderId="11" xfId="0" applyFont="1" applyFill="1" applyBorder="1"/>
    <xf numFmtId="0" fontId="15" fillId="5" borderId="34" xfId="0" applyFont="1" applyFill="1" applyBorder="1"/>
    <xf numFmtId="0" fontId="0" fillId="5" borderId="11" xfId="0" applyFill="1" applyBorder="1"/>
    <xf numFmtId="0" fontId="15" fillId="2" borderId="7" xfId="0" applyFont="1" applyFill="1" applyBorder="1"/>
    <xf numFmtId="10" fontId="15" fillId="2" borderId="7" xfId="0" applyNumberFormat="1" applyFont="1" applyFill="1" applyBorder="1"/>
    <xf numFmtId="166" fontId="16" fillId="2" borderId="68" xfId="2" applyNumberFormat="1" applyFont="1" applyFill="1" applyBorder="1" applyAlignment="1">
      <alignment horizontal="right" wrapText="1"/>
    </xf>
    <xf numFmtId="0" fontId="2" fillId="15" borderId="22" xfId="0" applyFont="1" applyFill="1" applyBorder="1" applyAlignment="1">
      <alignment wrapText="1"/>
    </xf>
    <xf numFmtId="0" fontId="0" fillId="15" borderId="7" xfId="0" applyFont="1" applyFill="1" applyBorder="1"/>
    <xf numFmtId="165" fontId="1" fillId="15" borderId="47" xfId="2" applyNumberFormat="1" applyFont="1" applyFill="1" applyBorder="1" applyAlignment="1">
      <alignment horizontal="right" wrapText="1"/>
    </xf>
    <xf numFmtId="166" fontId="16" fillId="15" borderId="68" xfId="2" applyNumberFormat="1" applyFont="1" applyFill="1" applyBorder="1" applyAlignment="1">
      <alignment horizontal="right" wrapText="1"/>
    </xf>
    <xf numFmtId="165" fontId="16" fillId="15" borderId="60" xfId="2" applyNumberFormat="1" applyFont="1" applyFill="1" applyBorder="1" applyAlignment="1">
      <alignment horizontal="right" wrapText="1"/>
    </xf>
    <xf numFmtId="0" fontId="2" fillId="15" borderId="23" xfId="0" applyFont="1" applyFill="1" applyBorder="1" applyAlignment="1">
      <alignment wrapText="1"/>
    </xf>
    <xf numFmtId="0" fontId="1" fillId="15" borderId="1" xfId="0" applyFont="1" applyFill="1" applyBorder="1" applyAlignment="1">
      <alignment horizontal="right" wrapText="1"/>
    </xf>
    <xf numFmtId="0" fontId="3" fillId="15" borderId="33" xfId="0" applyFont="1" applyFill="1" applyBorder="1" applyAlignment="1">
      <alignment wrapText="1"/>
    </xf>
    <xf numFmtId="165" fontId="1" fillId="15" borderId="48" xfId="2" applyNumberFormat="1" applyFont="1" applyFill="1" applyBorder="1" applyAlignment="1">
      <alignment horizontal="right" wrapText="1"/>
    </xf>
    <xf numFmtId="165" fontId="16" fillId="15" borderId="61" xfId="2" applyNumberFormat="1" applyFont="1" applyFill="1" applyBorder="1" applyAlignment="1">
      <alignment horizontal="right" wrapText="1"/>
    </xf>
    <xf numFmtId="0" fontId="2" fillId="15" borderId="24" xfId="0" applyFont="1" applyFill="1" applyBorder="1" applyAlignment="1">
      <alignment wrapText="1"/>
    </xf>
    <xf numFmtId="0" fontId="0" fillId="15" borderId="11" xfId="0" applyFont="1" applyFill="1" applyBorder="1"/>
    <xf numFmtId="165" fontId="1" fillId="15" borderId="49" xfId="2" applyNumberFormat="1" applyFont="1" applyFill="1" applyBorder="1" applyAlignment="1">
      <alignment horizontal="right" wrapText="1"/>
    </xf>
    <xf numFmtId="165" fontId="16" fillId="15" borderId="62" xfId="2" applyNumberFormat="1" applyFont="1" applyFill="1" applyBorder="1" applyAlignment="1">
      <alignment horizontal="right" wrapText="1"/>
    </xf>
    <xf numFmtId="166" fontId="27" fillId="15" borderId="22" xfId="2" applyNumberFormat="1" applyFont="1" applyFill="1" applyBorder="1" applyAlignment="1">
      <alignment horizontal="right" wrapText="1"/>
    </xf>
    <xf numFmtId="165" fontId="27" fillId="15" borderId="8" xfId="2" applyNumberFormat="1" applyFont="1" applyFill="1" applyBorder="1" applyAlignment="1">
      <alignment horizontal="right" wrapText="1"/>
    </xf>
    <xf numFmtId="166" fontId="27" fillId="15" borderId="23" xfId="2" applyNumberFormat="1" applyFont="1" applyFill="1" applyBorder="1" applyAlignment="1">
      <alignment horizontal="right" wrapText="1"/>
    </xf>
    <xf numFmtId="165" fontId="27" fillId="15" borderId="9" xfId="2" applyNumberFormat="1" applyFont="1" applyFill="1" applyBorder="1" applyAlignment="1">
      <alignment horizontal="right" wrapText="1"/>
    </xf>
    <xf numFmtId="166" fontId="27" fillId="15" borderId="24" xfId="2" applyNumberFormat="1" applyFont="1" applyFill="1" applyBorder="1" applyAlignment="1">
      <alignment horizontal="right" wrapText="1"/>
    </xf>
    <xf numFmtId="165" fontId="27" fillId="15" borderId="12" xfId="2" applyNumberFormat="1" applyFont="1" applyFill="1" applyBorder="1" applyAlignment="1">
      <alignment horizontal="right" wrapText="1"/>
    </xf>
    <xf numFmtId="0" fontId="0" fillId="2" borderId="69" xfId="0" applyFill="1" applyBorder="1" applyAlignment="1">
      <alignment horizontal="right" wrapText="1"/>
    </xf>
    <xf numFmtId="0" fontId="0" fillId="0" borderId="9" xfId="0" applyBorder="1"/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right" wrapText="1"/>
    </xf>
    <xf numFmtId="164" fontId="1" fillId="2" borderId="0" xfId="0" applyNumberFormat="1" applyFont="1" applyFill="1" applyBorder="1" applyAlignment="1">
      <alignment wrapText="1"/>
    </xf>
    <xf numFmtId="0" fontId="1" fillId="2" borderId="0" xfId="0" applyFont="1" applyFill="1" applyBorder="1" applyAlignment="1">
      <alignment wrapText="1"/>
    </xf>
    <xf numFmtId="166" fontId="16" fillId="15" borderId="70" xfId="2" applyNumberFormat="1" applyFont="1" applyFill="1" applyBorder="1" applyAlignment="1">
      <alignment horizontal="right" wrapText="1"/>
    </xf>
    <xf numFmtId="166" fontId="16" fillId="15" borderId="71" xfId="2" applyNumberFormat="1" applyFont="1" applyFill="1" applyBorder="1" applyAlignment="1">
      <alignment horizontal="right" wrapText="1"/>
    </xf>
    <xf numFmtId="166" fontId="1" fillId="15" borderId="38" xfId="2" applyNumberFormat="1" applyFont="1" applyFill="1" applyBorder="1" applyAlignment="1">
      <alignment horizontal="right" wrapText="1"/>
    </xf>
    <xf numFmtId="166" fontId="1" fillId="2" borderId="39" xfId="2" applyNumberFormat="1" applyFont="1" applyFill="1" applyBorder="1" applyAlignment="1">
      <alignment horizontal="right" wrapText="1"/>
    </xf>
    <xf numFmtId="166" fontId="1" fillId="15" borderId="39" xfId="2" applyNumberFormat="1" applyFont="1" applyFill="1" applyBorder="1" applyAlignment="1">
      <alignment horizontal="right" wrapText="1"/>
    </xf>
    <xf numFmtId="166" fontId="1" fillId="15" borderId="40" xfId="2" applyNumberFormat="1" applyFont="1" applyFill="1" applyBorder="1" applyAlignment="1">
      <alignment horizontal="right" wrapText="1"/>
    </xf>
    <xf numFmtId="164" fontId="22" fillId="15" borderId="41" xfId="2" applyFont="1" applyFill="1" applyBorder="1" applyAlignment="1">
      <alignment horizontal="center" wrapText="1"/>
    </xf>
    <xf numFmtId="164" fontId="22" fillId="2" borderId="42" xfId="2" applyFont="1" applyFill="1" applyBorder="1" applyAlignment="1">
      <alignment horizontal="center" wrapText="1"/>
    </xf>
    <xf numFmtId="164" fontId="22" fillId="15" borderId="42" xfId="2" applyFont="1" applyFill="1" applyBorder="1" applyAlignment="1">
      <alignment horizontal="center" wrapText="1"/>
    </xf>
    <xf numFmtId="164" fontId="22" fillId="2" borderId="43" xfId="2" applyFont="1" applyFill="1" applyBorder="1" applyAlignment="1">
      <alignment horizontal="center" wrapText="1"/>
    </xf>
    <xf numFmtId="167" fontId="5" fillId="15" borderId="33" xfId="2" applyNumberFormat="1" applyFont="1" applyFill="1" applyBorder="1" applyAlignment="1">
      <alignment horizontal="center" wrapText="1"/>
    </xf>
    <xf numFmtId="167" fontId="5" fillId="2" borderId="33" xfId="2" applyNumberFormat="1" applyFont="1" applyFill="1" applyBorder="1" applyAlignment="1">
      <alignment horizontal="center" wrapText="1"/>
    </xf>
    <xf numFmtId="167" fontId="5" fillId="15" borderId="8" xfId="2" applyNumberFormat="1" applyFont="1" applyFill="1" applyBorder="1" applyAlignment="1">
      <alignment horizontal="center" wrapText="1"/>
    </xf>
    <xf numFmtId="167" fontId="5" fillId="2" borderId="9" xfId="2" applyNumberFormat="1" applyFont="1" applyFill="1" applyBorder="1" applyAlignment="1">
      <alignment horizontal="center" wrapText="1"/>
    </xf>
    <xf numFmtId="167" fontId="5" fillId="15" borderId="9" xfId="2" applyNumberFormat="1" applyFont="1" applyFill="1" applyBorder="1" applyAlignment="1">
      <alignment horizontal="center" wrapText="1"/>
    </xf>
    <xf numFmtId="167" fontId="5" fillId="2" borderId="12" xfId="2" applyNumberFormat="1" applyFont="1" applyFill="1" applyBorder="1" applyAlignment="1">
      <alignment horizontal="center" wrapText="1"/>
    </xf>
    <xf numFmtId="167" fontId="5" fillId="15" borderId="3" xfId="0" applyNumberFormat="1" applyFont="1" applyFill="1" applyBorder="1" applyAlignment="1">
      <alignment vertical="center" wrapText="1"/>
    </xf>
    <xf numFmtId="167" fontId="5" fillId="2" borderId="39" xfId="0" applyNumberFormat="1" applyFont="1" applyFill="1" applyBorder="1" applyAlignment="1">
      <alignment vertical="center" wrapText="1"/>
    </xf>
    <xf numFmtId="167" fontId="5" fillId="15" borderId="39" xfId="0" applyNumberFormat="1" applyFont="1" applyFill="1" applyBorder="1" applyAlignment="1">
      <alignment vertical="center" wrapText="1"/>
    </xf>
    <xf numFmtId="167" fontId="5" fillId="15" borderId="40" xfId="0" applyNumberFormat="1" applyFont="1" applyFill="1" applyBorder="1" applyAlignment="1">
      <alignment vertical="center" wrapText="1"/>
    </xf>
    <xf numFmtId="167" fontId="5" fillId="15" borderId="12" xfId="2" applyNumberFormat="1" applyFont="1" applyFill="1" applyBorder="1" applyAlignment="1">
      <alignment horizontal="center" wrapText="1"/>
    </xf>
    <xf numFmtId="167" fontId="5" fillId="15" borderId="34" xfId="2" applyNumberFormat="1" applyFont="1" applyFill="1" applyBorder="1" applyAlignment="1">
      <alignment horizontal="center" wrapText="1"/>
    </xf>
    <xf numFmtId="167" fontId="5" fillId="15" borderId="32" xfId="2" applyNumberFormat="1" applyFont="1" applyFill="1" applyBorder="1" applyAlignment="1">
      <alignment horizontal="center" wrapText="1"/>
    </xf>
    <xf numFmtId="167" fontId="5" fillId="15" borderId="38" xfId="0" applyNumberFormat="1" applyFont="1" applyFill="1" applyBorder="1" applyAlignment="1">
      <alignment vertical="center" wrapText="1"/>
    </xf>
    <xf numFmtId="164" fontId="22" fillId="15" borderId="43" xfId="2" applyFont="1" applyFill="1" applyBorder="1" applyAlignment="1">
      <alignment horizontal="center" wrapText="1"/>
    </xf>
    <xf numFmtId="0" fontId="16" fillId="2" borderId="0" xfId="0" applyFont="1" applyFill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164" fontId="1" fillId="2" borderId="0" xfId="2" applyFont="1" applyFill="1" applyBorder="1" applyAlignment="1">
      <alignment wrapText="1"/>
    </xf>
    <xf numFmtId="43" fontId="1" fillId="2" borderId="0" xfId="1" applyFont="1" applyFill="1" applyBorder="1" applyAlignment="1">
      <alignment wrapText="1"/>
    </xf>
    <xf numFmtId="10" fontId="1" fillId="2" borderId="0" xfId="0" applyNumberFormat="1" applyFont="1" applyFill="1" applyBorder="1" applyAlignment="1">
      <alignment wrapText="1"/>
    </xf>
    <xf numFmtId="0" fontId="21" fillId="2" borderId="0" xfId="0" applyFont="1" applyFill="1" applyBorder="1" applyAlignment="1">
      <alignment horizontal="center" vertical="center" wrapText="1"/>
    </xf>
    <xf numFmtId="164" fontId="21" fillId="2" borderId="0" xfId="2" applyFont="1" applyFill="1" applyBorder="1" applyAlignment="1">
      <alignment horizontal="center" vertical="center" wrapText="1"/>
    </xf>
    <xf numFmtId="43" fontId="16" fillId="2" borderId="0" xfId="1" applyFont="1" applyFill="1" applyBorder="1" applyAlignment="1">
      <alignment wrapText="1"/>
    </xf>
    <xf numFmtId="164" fontId="4" fillId="8" borderId="37" xfId="2" applyFont="1" applyFill="1" applyBorder="1" applyAlignment="1">
      <alignment horizontal="left" vertical="center"/>
    </xf>
    <xf numFmtId="0" fontId="0" fillId="8" borderId="37" xfId="0" applyFill="1" applyBorder="1" applyAlignment="1">
      <alignment horizontal="left" vertical="center"/>
    </xf>
    <xf numFmtId="0" fontId="0" fillId="0" borderId="22" xfId="0" applyBorder="1"/>
    <xf numFmtId="2" fontId="0" fillId="0" borderId="8" xfId="1" applyNumberFormat="1" applyFont="1" applyFill="1" applyBorder="1"/>
    <xf numFmtId="0" fontId="0" fillId="0" borderId="23" xfId="0" applyBorder="1"/>
    <xf numFmtId="2" fontId="0" fillId="0" borderId="9" xfId="1" applyNumberFormat="1" applyFont="1" applyFill="1" applyBorder="1"/>
    <xf numFmtId="0" fontId="0" fillId="0" borderId="24" xfId="0" applyBorder="1"/>
    <xf numFmtId="2" fontId="0" fillId="0" borderId="12" xfId="1" applyNumberFormat="1" applyFont="1" applyFill="1" applyBorder="1"/>
    <xf numFmtId="165" fontId="19" fillId="3" borderId="19" xfId="2" applyNumberFormat="1" applyFont="1" applyFill="1" applyBorder="1" applyAlignment="1">
      <alignment horizontal="center" vertical="center" wrapText="1"/>
    </xf>
    <xf numFmtId="9" fontId="19" fillId="3" borderId="19" xfId="3" applyFont="1" applyFill="1" applyBorder="1" applyAlignment="1">
      <alignment horizontal="right" vertical="center" wrapText="1"/>
    </xf>
    <xf numFmtId="0" fontId="21" fillId="3" borderId="16" xfId="0" applyFont="1" applyFill="1" applyBorder="1" applyAlignment="1">
      <alignment horizontal="center" vertical="center" wrapText="1"/>
    </xf>
    <xf numFmtId="0" fontId="21" fillId="3" borderId="19" xfId="0" applyFont="1" applyFill="1" applyBorder="1" applyAlignment="1">
      <alignment horizontal="center" vertical="center" wrapText="1"/>
    </xf>
    <xf numFmtId="9" fontId="19" fillId="3" borderId="19" xfId="3" applyFont="1" applyFill="1" applyBorder="1" applyAlignment="1">
      <alignment horizontal="center" vertical="center" wrapText="1"/>
    </xf>
    <xf numFmtId="2" fontId="19" fillId="3" borderId="19" xfId="0" applyNumberFormat="1" applyFont="1" applyFill="1" applyBorder="1" applyAlignment="1">
      <alignment horizontal="center" vertical="center" wrapText="1"/>
    </xf>
    <xf numFmtId="9" fontId="19" fillId="3" borderId="19" xfId="3" applyFont="1" applyFill="1" applyBorder="1" applyAlignment="1">
      <alignment vertical="center" wrapText="1"/>
    </xf>
    <xf numFmtId="0" fontId="7" fillId="3" borderId="17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164" fontId="5" fillId="2" borderId="0" xfId="2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vertical="center" wrapText="1"/>
    </xf>
    <xf numFmtId="0" fontId="5" fillId="2" borderId="59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2" fontId="22" fillId="2" borderId="0" xfId="0" applyNumberFormat="1" applyFont="1" applyFill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wrapText="1"/>
    </xf>
    <xf numFmtId="0" fontId="0" fillId="2" borderId="7" xfId="0" applyFill="1" applyBorder="1"/>
    <xf numFmtId="165" fontId="1" fillId="2" borderId="47" xfId="2" applyNumberFormat="1" applyFont="1" applyFill="1" applyBorder="1" applyAlignment="1">
      <alignment horizontal="right" wrapText="1"/>
    </xf>
    <xf numFmtId="166" fontId="16" fillId="2" borderId="71" xfId="2" applyNumberFormat="1" applyFont="1" applyFill="1" applyBorder="1" applyAlignment="1">
      <alignment horizontal="right" wrapText="1"/>
    </xf>
    <xf numFmtId="165" fontId="16" fillId="2" borderId="60" xfId="2" applyNumberFormat="1" applyFont="1" applyFill="1" applyBorder="1" applyAlignment="1">
      <alignment horizontal="right" wrapText="1"/>
    </xf>
    <xf numFmtId="164" fontId="22" fillId="2" borderId="41" xfId="2" applyFont="1" applyFill="1" applyBorder="1" applyAlignment="1">
      <alignment horizontal="center" wrapText="1"/>
    </xf>
    <xf numFmtId="167" fontId="5" fillId="2" borderId="8" xfId="2" applyNumberFormat="1" applyFont="1" applyFill="1" applyBorder="1" applyAlignment="1">
      <alignment horizontal="center" wrapText="1"/>
    </xf>
    <xf numFmtId="167" fontId="5" fillId="2" borderId="3" xfId="0" applyNumberFormat="1" applyFont="1" applyFill="1" applyBorder="1" applyAlignment="1">
      <alignment vertical="center" wrapText="1"/>
    </xf>
    <xf numFmtId="166" fontId="27" fillId="2" borderId="22" xfId="2" applyNumberFormat="1" applyFont="1" applyFill="1" applyBorder="1" applyAlignment="1">
      <alignment horizontal="right" wrapText="1"/>
    </xf>
    <xf numFmtId="165" fontId="27" fillId="2" borderId="8" xfId="2" applyNumberFormat="1" applyFont="1" applyFill="1" applyBorder="1" applyAlignment="1">
      <alignment horizontal="right" wrapText="1"/>
    </xf>
    <xf numFmtId="0" fontId="0" fillId="2" borderId="1" xfId="0" applyFill="1" applyBorder="1"/>
    <xf numFmtId="10" fontId="15" fillId="11" borderId="29" xfId="0" applyNumberFormat="1" applyFont="1" applyFill="1" applyBorder="1"/>
    <xf numFmtId="0" fontId="14" fillId="2" borderId="22" xfId="0" applyFont="1" applyFill="1" applyBorder="1"/>
    <xf numFmtId="0" fontId="14" fillId="5" borderId="23" xfId="0" applyFont="1" applyFill="1" applyBorder="1" applyAlignment="1">
      <alignment horizontal="left"/>
    </xf>
    <xf numFmtId="0" fontId="15" fillId="5" borderId="9" xfId="0" applyFont="1" applyFill="1" applyBorder="1"/>
    <xf numFmtId="165" fontId="7" fillId="2" borderId="7" xfId="0" applyNumberFormat="1" applyFont="1" applyFill="1" applyBorder="1"/>
    <xf numFmtId="0" fontId="17" fillId="5" borderId="23" xfId="0" applyFont="1" applyFill="1" applyBorder="1" applyAlignment="1">
      <alignment horizontal="left"/>
    </xf>
    <xf numFmtId="0" fontId="0" fillId="5" borderId="1" xfId="0" applyFont="1" applyFill="1" applyBorder="1"/>
    <xf numFmtId="0" fontId="14" fillId="5" borderId="72" xfId="0" applyFont="1" applyFill="1" applyBorder="1" applyAlignment="1">
      <alignment horizontal="left"/>
    </xf>
    <xf numFmtId="0" fontId="15" fillId="5" borderId="30" xfId="0" applyFont="1" applyFill="1" applyBorder="1"/>
    <xf numFmtId="10" fontId="15" fillId="5" borderId="30" xfId="0" applyNumberFormat="1" applyFont="1" applyFill="1" applyBorder="1"/>
    <xf numFmtId="0" fontId="0" fillId="5" borderId="30" xfId="0" applyFill="1" applyBorder="1"/>
    <xf numFmtId="0" fontId="15" fillId="5" borderId="73" xfId="0" applyFont="1" applyFill="1" applyBorder="1"/>
    <xf numFmtId="0" fontId="14" fillId="11" borderId="22" xfId="0" applyFont="1" applyFill="1" applyBorder="1"/>
    <xf numFmtId="0" fontId="0" fillId="11" borderId="7" xfId="0" applyFill="1" applyBorder="1"/>
    <xf numFmtId="0" fontId="14" fillId="11" borderId="26" xfId="0" applyFont="1" applyFill="1" applyBorder="1"/>
    <xf numFmtId="0" fontId="14" fillId="11" borderId="24" xfId="0" applyFont="1" applyFill="1" applyBorder="1"/>
    <xf numFmtId="0" fontId="0" fillId="11" borderId="11" xfId="0" applyFill="1" applyBorder="1"/>
    <xf numFmtId="0" fontId="14" fillId="5" borderId="31" xfId="0" applyFont="1" applyFill="1" applyBorder="1" applyAlignment="1">
      <alignment horizontal="left"/>
    </xf>
    <xf numFmtId="0" fontId="15" fillId="5" borderId="36" xfId="0" applyFont="1" applyFill="1" applyBorder="1"/>
    <xf numFmtId="0" fontId="15" fillId="5" borderId="54" xfId="0" applyFont="1" applyFill="1" applyBorder="1"/>
    <xf numFmtId="0" fontId="14" fillId="11" borderId="22" xfId="0" applyFont="1" applyFill="1" applyBorder="1" applyAlignment="1">
      <alignment horizontal="left"/>
    </xf>
    <xf numFmtId="0" fontId="14" fillId="11" borderId="23" xfId="0" applyFont="1" applyFill="1" applyBorder="1" applyAlignment="1">
      <alignment horizontal="left"/>
    </xf>
    <xf numFmtId="0" fontId="14" fillId="11" borderId="24" xfId="0" applyFont="1" applyFill="1" applyBorder="1" applyAlignment="1">
      <alignment horizontal="left"/>
    </xf>
    <xf numFmtId="0" fontId="14" fillId="5" borderId="22" xfId="0" applyFont="1" applyFill="1" applyBorder="1" applyAlignment="1">
      <alignment horizontal="left"/>
    </xf>
    <xf numFmtId="0" fontId="14" fillId="5" borderId="24" xfId="0" applyFont="1" applyFill="1" applyBorder="1" applyAlignment="1">
      <alignment horizontal="left"/>
    </xf>
    <xf numFmtId="0" fontId="23" fillId="2" borderId="0" xfId="0" applyFon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0" fontId="22" fillId="9" borderId="7" xfId="0" applyFont="1" applyFill="1" applyBorder="1" applyAlignment="1">
      <alignment horizontal="center" wrapText="1"/>
    </xf>
    <xf numFmtId="0" fontId="22" fillId="4" borderId="11" xfId="0" applyFont="1" applyFill="1" applyBorder="1" applyAlignment="1">
      <alignment horizontal="center" wrapText="1"/>
    </xf>
    <xf numFmtId="0" fontId="12" fillId="7" borderId="23" xfId="0" applyFont="1" applyFill="1" applyBorder="1" applyAlignment="1">
      <alignment wrapText="1"/>
    </xf>
    <xf numFmtId="0" fontId="3" fillId="7" borderId="1" xfId="0" applyFont="1" applyFill="1" applyBorder="1" applyAlignment="1">
      <alignment horizontal="right" wrapText="1"/>
    </xf>
    <xf numFmtId="10" fontId="3" fillId="7" borderId="1" xfId="0" applyNumberFormat="1" applyFont="1" applyFill="1" applyBorder="1" applyAlignment="1">
      <alignment horizontal="right" wrapText="1"/>
    </xf>
    <xf numFmtId="43" fontId="3" fillId="7" borderId="1" xfId="1" applyFont="1" applyFill="1" applyBorder="1" applyAlignment="1">
      <alignment horizontal="right" wrapText="1"/>
    </xf>
    <xf numFmtId="164" fontId="3" fillId="7" borderId="1" xfId="2" applyFont="1" applyFill="1" applyBorder="1" applyAlignment="1">
      <alignment horizontal="right" wrapText="1"/>
    </xf>
    <xf numFmtId="0" fontId="1" fillId="7" borderId="1" xfId="0" applyFont="1" applyFill="1" applyBorder="1" applyAlignment="1">
      <alignment wrapText="1"/>
    </xf>
    <xf numFmtId="164" fontId="1" fillId="7" borderId="1" xfId="0" applyNumberFormat="1" applyFont="1" applyFill="1" applyBorder="1" applyAlignment="1">
      <alignment wrapText="1"/>
    </xf>
    <xf numFmtId="0" fontId="22" fillId="7" borderId="1" xfId="0" applyFont="1" applyFill="1" applyBorder="1" applyAlignment="1">
      <alignment horizontal="center" wrapText="1"/>
    </xf>
    <xf numFmtId="0" fontId="24" fillId="7" borderId="1" xfId="0" applyFont="1" applyFill="1" applyBorder="1" applyAlignment="1">
      <alignment horizontal="center" wrapText="1"/>
    </xf>
    <xf numFmtId="2" fontId="1" fillId="7" borderId="1" xfId="0" applyNumberFormat="1" applyFont="1" applyFill="1" applyBorder="1" applyAlignment="1">
      <alignment horizontal="center" wrapText="1"/>
    </xf>
    <xf numFmtId="0" fontId="0" fillId="7" borderId="1" xfId="0" applyFont="1" applyFill="1" applyBorder="1"/>
    <xf numFmtId="0" fontId="0" fillId="7" borderId="9" xfId="0" applyFont="1" applyFill="1" applyBorder="1"/>
    <xf numFmtId="0" fontId="12" fillId="7" borderId="24" xfId="0" applyFont="1" applyFill="1" applyBorder="1" applyAlignment="1">
      <alignment wrapText="1"/>
    </xf>
    <xf numFmtId="0" fontId="3" fillId="7" borderId="11" xfId="0" applyFont="1" applyFill="1" applyBorder="1" applyAlignment="1">
      <alignment horizontal="right" wrapText="1"/>
    </xf>
    <xf numFmtId="10" fontId="3" fillId="7" borderId="11" xfId="0" applyNumberFormat="1" applyFont="1" applyFill="1" applyBorder="1" applyAlignment="1">
      <alignment horizontal="right" wrapText="1"/>
    </xf>
    <xf numFmtId="43" fontId="3" fillId="7" borderId="11" xfId="1" applyFont="1" applyFill="1" applyBorder="1" applyAlignment="1">
      <alignment horizontal="right" wrapText="1"/>
    </xf>
    <xf numFmtId="164" fontId="3" fillId="7" borderId="11" xfId="2" applyFont="1" applyFill="1" applyBorder="1" applyAlignment="1">
      <alignment horizontal="right" wrapText="1"/>
    </xf>
    <xf numFmtId="0" fontId="1" fillId="7" borderId="11" xfId="0" applyFont="1" applyFill="1" applyBorder="1" applyAlignment="1">
      <alignment wrapText="1"/>
    </xf>
    <xf numFmtId="164" fontId="1" fillId="7" borderId="11" xfId="0" applyNumberFormat="1" applyFont="1" applyFill="1" applyBorder="1" applyAlignment="1">
      <alignment wrapText="1"/>
    </xf>
    <xf numFmtId="0" fontId="22" fillId="7" borderId="11" xfId="0" applyFont="1" applyFill="1" applyBorder="1" applyAlignment="1">
      <alignment horizontal="center" wrapText="1"/>
    </xf>
    <xf numFmtId="0" fontId="24" fillId="7" borderId="11" xfId="0" applyFont="1" applyFill="1" applyBorder="1" applyAlignment="1">
      <alignment horizontal="center" wrapText="1"/>
    </xf>
    <xf numFmtId="2" fontId="1" fillId="7" borderId="11" xfId="0" applyNumberFormat="1" applyFont="1" applyFill="1" applyBorder="1" applyAlignment="1">
      <alignment horizontal="center" wrapText="1"/>
    </xf>
    <xf numFmtId="0" fontId="0" fillId="7" borderId="11" xfId="0" applyFont="1" applyFill="1" applyBorder="1"/>
    <xf numFmtId="0" fontId="0" fillId="7" borderId="12" xfId="0" applyFont="1" applyFill="1" applyBorder="1"/>
    <xf numFmtId="0" fontId="12" fillId="9" borderId="24" xfId="0" applyFont="1" applyFill="1" applyBorder="1" applyAlignment="1">
      <alignment wrapText="1"/>
    </xf>
    <xf numFmtId="0" fontId="3" fillId="9" borderId="11" xfId="0" applyFont="1" applyFill="1" applyBorder="1" applyAlignment="1">
      <alignment horizontal="right" wrapText="1"/>
    </xf>
    <xf numFmtId="43" fontId="3" fillId="9" borderId="11" xfId="1" applyFont="1" applyFill="1" applyBorder="1" applyAlignment="1">
      <alignment horizontal="right" wrapText="1"/>
    </xf>
    <xf numFmtId="164" fontId="3" fillId="9" borderId="11" xfId="2" applyFont="1" applyFill="1" applyBorder="1" applyAlignment="1">
      <alignment horizontal="right" wrapText="1"/>
    </xf>
    <xf numFmtId="0" fontId="1" fillId="9" borderId="11" xfId="0" applyFont="1" applyFill="1" applyBorder="1" applyAlignment="1">
      <alignment wrapText="1"/>
    </xf>
    <xf numFmtId="164" fontId="1" fillId="9" borderId="11" xfId="0" applyNumberFormat="1" applyFont="1" applyFill="1" applyBorder="1" applyAlignment="1">
      <alignment wrapText="1"/>
    </xf>
    <xf numFmtId="0" fontId="22" fillId="9" borderId="11" xfId="0" applyFont="1" applyFill="1" applyBorder="1" applyAlignment="1">
      <alignment horizontal="center" wrapText="1"/>
    </xf>
    <xf numFmtId="0" fontId="24" fillId="9" borderId="11" xfId="0" applyFont="1" applyFill="1" applyBorder="1" applyAlignment="1">
      <alignment horizontal="center" wrapText="1"/>
    </xf>
    <xf numFmtId="2" fontId="1" fillId="9" borderId="11" xfId="0" applyNumberFormat="1" applyFont="1" applyFill="1" applyBorder="1" applyAlignment="1">
      <alignment horizontal="center" wrapText="1"/>
    </xf>
    <xf numFmtId="0" fontId="0" fillId="9" borderId="11" xfId="0" applyFont="1" applyFill="1" applyBorder="1"/>
    <xf numFmtId="0" fontId="0" fillId="9" borderId="12" xfId="0" applyFont="1" applyFill="1" applyBorder="1"/>
    <xf numFmtId="0" fontId="12" fillId="4" borderId="22" xfId="0" applyFont="1" applyFill="1" applyBorder="1" applyAlignment="1">
      <alignment wrapText="1"/>
    </xf>
    <xf numFmtId="0" fontId="3" fillId="4" borderId="7" xfId="0" applyFont="1" applyFill="1" applyBorder="1" applyAlignment="1">
      <alignment horizontal="right" wrapText="1"/>
    </xf>
    <xf numFmtId="10" fontId="3" fillId="4" borderId="7" xfId="0" applyNumberFormat="1" applyFont="1" applyFill="1" applyBorder="1" applyAlignment="1">
      <alignment horizontal="right" wrapText="1"/>
    </xf>
    <xf numFmtId="43" fontId="3" fillId="4" borderId="7" xfId="1" applyFont="1" applyFill="1" applyBorder="1" applyAlignment="1">
      <alignment horizontal="right" wrapText="1"/>
    </xf>
    <xf numFmtId="164" fontId="3" fillId="4" borderId="7" xfId="2" applyFont="1" applyFill="1" applyBorder="1" applyAlignment="1">
      <alignment horizontal="right" wrapText="1"/>
    </xf>
    <xf numFmtId="0" fontId="1" fillId="4" borderId="7" xfId="0" applyFont="1" applyFill="1" applyBorder="1" applyAlignment="1">
      <alignment wrapText="1"/>
    </xf>
    <xf numFmtId="164" fontId="1" fillId="4" borderId="7" xfId="0" applyNumberFormat="1" applyFont="1" applyFill="1" applyBorder="1" applyAlignment="1">
      <alignment wrapText="1"/>
    </xf>
    <xf numFmtId="0" fontId="22" fillId="4" borderId="7" xfId="0" applyFont="1" applyFill="1" applyBorder="1" applyAlignment="1">
      <alignment horizontal="center" wrapText="1"/>
    </xf>
    <xf numFmtId="0" fontId="24" fillId="4" borderId="7" xfId="0" applyFont="1" applyFill="1" applyBorder="1" applyAlignment="1">
      <alignment horizontal="center" wrapText="1"/>
    </xf>
    <xf numFmtId="2" fontId="1" fillId="4" borderId="7" xfId="0" applyNumberFormat="1" applyFont="1" applyFill="1" applyBorder="1" applyAlignment="1">
      <alignment horizontal="center" wrapText="1"/>
    </xf>
    <xf numFmtId="0" fontId="0" fillId="4" borderId="7" xfId="0" applyFont="1" applyFill="1" applyBorder="1"/>
    <xf numFmtId="0" fontId="0" fillId="4" borderId="8" xfId="0" applyFont="1" applyFill="1" applyBorder="1"/>
    <xf numFmtId="166" fontId="4" fillId="5" borderId="52" xfId="2" applyNumberFormat="1" applyFont="1" applyFill="1" applyBorder="1"/>
    <xf numFmtId="165" fontId="4" fillId="5" borderId="53" xfId="0" applyNumberFormat="1" applyFont="1" applyFill="1" applyBorder="1"/>
    <xf numFmtId="0" fontId="16" fillId="2" borderId="0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  <xf numFmtId="0" fontId="16" fillId="5" borderId="13" xfId="0" applyFont="1" applyFill="1" applyBorder="1" applyAlignment="1">
      <alignment horizontal="center" wrapText="1"/>
    </xf>
    <xf numFmtId="0" fontId="16" fillId="5" borderId="14" xfId="0" applyFont="1" applyFill="1" applyBorder="1" applyAlignment="1">
      <alignment horizontal="right" wrapText="1"/>
    </xf>
    <xf numFmtId="10" fontId="16" fillId="5" borderId="14" xfId="0" applyNumberFormat="1" applyFont="1" applyFill="1" applyBorder="1" applyAlignment="1">
      <alignment horizontal="right" wrapText="1"/>
    </xf>
    <xf numFmtId="4" fontId="16" fillId="5" borderId="14" xfId="0" applyNumberFormat="1" applyFont="1" applyFill="1" applyBorder="1" applyAlignment="1">
      <alignment horizontal="right" wrapText="1"/>
    </xf>
    <xf numFmtId="4" fontId="16" fillId="5" borderId="15" xfId="0" applyNumberFormat="1" applyFont="1" applyFill="1" applyBorder="1" applyAlignment="1">
      <alignment horizontal="right" wrapText="1"/>
    </xf>
    <xf numFmtId="168" fontId="0" fillId="2" borderId="32" xfId="0" applyNumberFormat="1" applyFont="1" applyFill="1" applyBorder="1"/>
    <xf numFmtId="0" fontId="15" fillId="5" borderId="27" xfId="0" applyFont="1" applyFill="1" applyBorder="1"/>
    <xf numFmtId="165" fontId="31" fillId="2" borderId="37" xfId="0" applyNumberFormat="1" applyFont="1" applyFill="1" applyBorder="1"/>
    <xf numFmtId="2" fontId="0" fillId="2" borderId="7" xfId="0" applyNumberFormat="1" applyFont="1" applyFill="1" applyBorder="1"/>
    <xf numFmtId="2" fontId="0" fillId="2" borderId="1" xfId="0" applyNumberFormat="1" applyFont="1" applyFill="1" applyBorder="1"/>
    <xf numFmtId="2" fontId="1" fillId="2" borderId="1" xfId="0" applyNumberFormat="1" applyFont="1" applyFill="1" applyBorder="1" applyAlignment="1">
      <alignment horizontal="right" wrapText="1"/>
    </xf>
    <xf numFmtId="2" fontId="5" fillId="2" borderId="0" xfId="0" applyNumberFormat="1" applyFont="1" applyFill="1" applyBorder="1" applyAlignment="1">
      <alignment horizontal="center" vertical="center" wrapText="1"/>
    </xf>
    <xf numFmtId="10" fontId="1" fillId="2" borderId="6" xfId="0" applyNumberFormat="1" applyFont="1" applyFill="1" applyBorder="1" applyAlignment="1">
      <alignment horizontal="right" wrapText="1"/>
    </xf>
    <xf numFmtId="2" fontId="1" fillId="2" borderId="7" xfId="0" applyNumberFormat="1" applyFont="1" applyFill="1" applyBorder="1" applyAlignment="1">
      <alignment horizontal="right" wrapText="1"/>
    </xf>
    <xf numFmtId="10" fontId="1" fillId="2" borderId="2" xfId="0" applyNumberFormat="1" applyFont="1" applyFill="1" applyBorder="1" applyAlignment="1">
      <alignment horizontal="right" wrapText="1"/>
    </xf>
    <xf numFmtId="10" fontId="1" fillId="15" borderId="6" xfId="0" applyNumberFormat="1" applyFont="1" applyFill="1" applyBorder="1" applyAlignment="1">
      <alignment horizontal="right" wrapText="1"/>
    </xf>
    <xf numFmtId="2" fontId="1" fillId="15" borderId="7" xfId="0" applyNumberFormat="1" applyFont="1" applyFill="1" applyBorder="1" applyAlignment="1">
      <alignment horizontal="right" wrapText="1"/>
    </xf>
    <xf numFmtId="10" fontId="1" fillId="15" borderId="2" xfId="0" applyNumberFormat="1" applyFont="1" applyFill="1" applyBorder="1" applyAlignment="1">
      <alignment horizontal="right" wrapText="1"/>
    </xf>
    <xf numFmtId="2" fontId="1" fillId="15" borderId="1" xfId="0" applyNumberFormat="1" applyFont="1" applyFill="1" applyBorder="1" applyAlignment="1">
      <alignment horizontal="right" wrapText="1"/>
    </xf>
    <xf numFmtId="10" fontId="1" fillId="15" borderId="10" xfId="0" applyNumberFormat="1" applyFont="1" applyFill="1" applyBorder="1" applyAlignment="1">
      <alignment horizontal="right" wrapText="1"/>
    </xf>
    <xf numFmtId="2" fontId="1" fillId="15" borderId="11" xfId="0" applyNumberFormat="1" applyFont="1" applyFill="1" applyBorder="1" applyAlignment="1">
      <alignment horizontal="right" wrapText="1"/>
    </xf>
    <xf numFmtId="0" fontId="2" fillId="2" borderId="24" xfId="0" applyFont="1" applyFill="1" applyBorder="1" applyAlignment="1">
      <alignment wrapText="1"/>
    </xf>
    <xf numFmtId="2" fontId="1" fillId="2" borderId="11" xfId="0" applyNumberFormat="1" applyFont="1" applyFill="1" applyBorder="1" applyAlignment="1">
      <alignment horizontal="right" wrapText="1"/>
    </xf>
    <xf numFmtId="0" fontId="3" fillId="2" borderId="34" xfId="0" applyFont="1" applyFill="1" applyBorder="1" applyAlignment="1">
      <alignment wrapText="1"/>
    </xf>
    <xf numFmtId="10" fontId="1" fillId="2" borderId="10" xfId="0" applyNumberFormat="1" applyFont="1" applyFill="1" applyBorder="1" applyAlignment="1">
      <alignment horizontal="right" wrapText="1"/>
    </xf>
    <xf numFmtId="165" fontId="1" fillId="2" borderId="49" xfId="2" applyNumberFormat="1" applyFont="1" applyFill="1" applyBorder="1" applyAlignment="1">
      <alignment horizontal="right" wrapText="1"/>
    </xf>
    <xf numFmtId="166" fontId="16" fillId="2" borderId="70" xfId="2" applyNumberFormat="1" applyFont="1" applyFill="1" applyBorder="1" applyAlignment="1">
      <alignment horizontal="right" wrapText="1"/>
    </xf>
    <xf numFmtId="165" fontId="16" fillId="2" borderId="62" xfId="2" applyNumberFormat="1" applyFont="1" applyFill="1" applyBorder="1" applyAlignment="1">
      <alignment horizontal="right" wrapText="1"/>
    </xf>
    <xf numFmtId="167" fontId="5" fillId="2" borderId="40" xfId="0" applyNumberFormat="1" applyFont="1" applyFill="1" applyBorder="1" applyAlignment="1">
      <alignment vertical="center" wrapText="1"/>
    </xf>
    <xf numFmtId="166" fontId="27" fillId="2" borderId="24" xfId="2" applyNumberFormat="1" applyFont="1" applyFill="1" applyBorder="1" applyAlignment="1">
      <alignment horizontal="right" wrapText="1"/>
    </xf>
    <xf numFmtId="165" fontId="27" fillId="2" borderId="12" xfId="2" applyNumberFormat="1" applyFont="1" applyFill="1" applyBorder="1" applyAlignment="1">
      <alignment horizontal="right" wrapText="1"/>
    </xf>
    <xf numFmtId="0" fontId="26" fillId="2" borderId="19" xfId="0" applyFont="1" applyFill="1" applyBorder="1" applyAlignment="1">
      <alignment horizontal="center" vertical="center" wrapText="1"/>
    </xf>
    <xf numFmtId="0" fontId="2" fillId="15" borderId="72" xfId="0" applyFont="1" applyFill="1" applyBorder="1" applyAlignment="1">
      <alignment wrapText="1"/>
    </xf>
    <xf numFmtId="0" fontId="0" fillId="15" borderId="30" xfId="0" applyFont="1" applyFill="1" applyBorder="1"/>
    <xf numFmtId="10" fontId="1" fillId="15" borderId="31" xfId="0" applyNumberFormat="1" applyFont="1" applyFill="1" applyBorder="1" applyAlignment="1">
      <alignment horizontal="right" wrapText="1"/>
    </xf>
    <xf numFmtId="2" fontId="1" fillId="15" borderId="30" xfId="0" applyNumberFormat="1" applyFont="1" applyFill="1" applyBorder="1" applyAlignment="1">
      <alignment horizontal="right" wrapText="1"/>
    </xf>
    <xf numFmtId="166" fontId="1" fillId="15" borderId="75" xfId="2" applyNumberFormat="1" applyFont="1" applyFill="1" applyBorder="1" applyAlignment="1">
      <alignment horizontal="right" wrapText="1"/>
    </xf>
    <xf numFmtId="165" fontId="1" fillId="15" borderId="74" xfId="2" applyNumberFormat="1" applyFont="1" applyFill="1" applyBorder="1" applyAlignment="1">
      <alignment horizontal="right" wrapText="1"/>
    </xf>
    <xf numFmtId="166" fontId="16" fillId="15" borderId="76" xfId="2" applyNumberFormat="1" applyFont="1" applyFill="1" applyBorder="1" applyAlignment="1">
      <alignment horizontal="right" wrapText="1"/>
    </xf>
    <xf numFmtId="165" fontId="16" fillId="15" borderId="77" xfId="2" applyNumberFormat="1" applyFont="1" applyFill="1" applyBorder="1" applyAlignment="1">
      <alignment horizontal="right" wrapText="1"/>
    </xf>
    <xf numFmtId="164" fontId="22" fillId="15" borderId="54" xfId="2" applyFont="1" applyFill="1" applyBorder="1" applyAlignment="1">
      <alignment horizontal="center" wrapText="1"/>
    </xf>
    <xf numFmtId="167" fontId="5" fillId="15" borderId="73" xfId="2" applyNumberFormat="1" applyFont="1" applyFill="1" applyBorder="1" applyAlignment="1">
      <alignment horizontal="center" wrapText="1"/>
    </xf>
    <xf numFmtId="167" fontId="5" fillId="15" borderId="75" xfId="0" applyNumberFormat="1" applyFont="1" applyFill="1" applyBorder="1" applyAlignment="1">
      <alignment vertical="center" wrapText="1"/>
    </xf>
    <xf numFmtId="166" fontId="27" fillId="15" borderId="72" xfId="2" applyNumberFormat="1" applyFont="1" applyFill="1" applyBorder="1" applyAlignment="1">
      <alignment horizontal="right" wrapText="1"/>
    </xf>
    <xf numFmtId="165" fontId="27" fillId="15" borderId="73" xfId="2" applyNumberFormat="1" applyFont="1" applyFill="1" applyBorder="1" applyAlignment="1">
      <alignment horizontal="right" wrapText="1"/>
    </xf>
    <xf numFmtId="166" fontId="27" fillId="17" borderId="22" xfId="2" applyNumberFormat="1" applyFont="1" applyFill="1" applyBorder="1" applyAlignment="1">
      <alignment horizontal="right" wrapText="1"/>
    </xf>
    <xf numFmtId="165" fontId="27" fillId="17" borderId="8" xfId="2" applyNumberFormat="1" applyFont="1" applyFill="1" applyBorder="1" applyAlignment="1">
      <alignment horizontal="right" wrapText="1"/>
    </xf>
    <xf numFmtId="166" fontId="27" fillId="17" borderId="24" xfId="2" applyNumberFormat="1" applyFont="1" applyFill="1" applyBorder="1" applyAlignment="1">
      <alignment horizontal="right" wrapText="1"/>
    </xf>
    <xf numFmtId="165" fontId="27" fillId="17" borderId="12" xfId="2" applyNumberFormat="1" applyFont="1" applyFill="1" applyBorder="1" applyAlignment="1">
      <alignment horizontal="right" wrapText="1"/>
    </xf>
    <xf numFmtId="0" fontId="2" fillId="17" borderId="22" xfId="0" applyFont="1" applyFill="1" applyBorder="1" applyAlignment="1">
      <alignment wrapText="1"/>
    </xf>
    <xf numFmtId="0" fontId="0" fillId="17" borderId="7" xfId="0" applyFont="1" applyFill="1" applyBorder="1"/>
    <xf numFmtId="0" fontId="2" fillId="17" borderId="24" xfId="0" applyFont="1" applyFill="1" applyBorder="1" applyAlignment="1">
      <alignment wrapText="1"/>
    </xf>
    <xf numFmtId="0" fontId="0" fillId="17" borderId="11" xfId="0" applyFont="1" applyFill="1" applyBorder="1"/>
    <xf numFmtId="2" fontId="1" fillId="17" borderId="7" xfId="0" applyNumberFormat="1" applyFont="1" applyFill="1" applyBorder="1" applyAlignment="1">
      <alignment horizontal="right" wrapText="1"/>
    </xf>
    <xf numFmtId="166" fontId="1" fillId="17" borderId="7" xfId="2" applyNumberFormat="1" applyFont="1" applyFill="1" applyBorder="1" applyAlignment="1">
      <alignment horizontal="right" wrapText="1"/>
    </xf>
    <xf numFmtId="2" fontId="1" fillId="17" borderId="11" xfId="0" applyNumberFormat="1" applyFont="1" applyFill="1" applyBorder="1" applyAlignment="1">
      <alignment horizontal="right" wrapText="1"/>
    </xf>
    <xf numFmtId="166" fontId="1" fillId="17" borderId="11" xfId="2" applyNumberFormat="1" applyFont="1" applyFill="1" applyBorder="1" applyAlignment="1">
      <alignment horizontal="right" wrapText="1"/>
    </xf>
    <xf numFmtId="167" fontId="5" fillId="17" borderId="32" xfId="2" applyNumberFormat="1" applyFont="1" applyFill="1" applyBorder="1" applyAlignment="1">
      <alignment horizontal="center" wrapText="1"/>
    </xf>
    <xf numFmtId="167" fontId="5" fillId="17" borderId="34" xfId="2" applyNumberFormat="1" applyFont="1" applyFill="1" applyBorder="1" applyAlignment="1">
      <alignment horizontal="center" wrapText="1"/>
    </xf>
    <xf numFmtId="167" fontId="5" fillId="17" borderId="38" xfId="0" applyNumberFormat="1" applyFont="1" applyFill="1" applyBorder="1" applyAlignment="1">
      <alignment vertical="center" wrapText="1"/>
    </xf>
    <xf numFmtId="167" fontId="5" fillId="17" borderId="40" xfId="0" applyNumberFormat="1" applyFont="1" applyFill="1" applyBorder="1" applyAlignment="1">
      <alignment vertical="center" wrapText="1"/>
    </xf>
    <xf numFmtId="164" fontId="22" fillId="17" borderId="6" xfId="2" applyFont="1" applyFill="1" applyBorder="1" applyAlignment="1">
      <alignment horizontal="center" wrapText="1"/>
    </xf>
    <xf numFmtId="164" fontId="22" fillId="17" borderId="10" xfId="2" applyFont="1" applyFill="1" applyBorder="1" applyAlignment="1">
      <alignment horizontal="center" wrapText="1"/>
    </xf>
    <xf numFmtId="10" fontId="1" fillId="17" borderId="6" xfId="0" applyNumberFormat="1" applyFont="1" applyFill="1" applyBorder="1" applyAlignment="1">
      <alignment horizontal="right" wrapText="1"/>
    </xf>
    <xf numFmtId="10" fontId="1" fillId="17" borderId="10" xfId="0" applyNumberFormat="1" applyFont="1" applyFill="1" applyBorder="1" applyAlignment="1">
      <alignment horizontal="right" wrapText="1"/>
    </xf>
    <xf numFmtId="165" fontId="1" fillId="17" borderId="32" xfId="2" applyNumberFormat="1" applyFont="1" applyFill="1" applyBorder="1" applyAlignment="1">
      <alignment horizontal="right" wrapText="1"/>
    </xf>
    <xf numFmtId="165" fontId="1" fillId="17" borderId="34" xfId="2" applyNumberFormat="1" applyFont="1" applyFill="1" applyBorder="1" applyAlignment="1">
      <alignment horizontal="right" wrapText="1"/>
    </xf>
    <xf numFmtId="164" fontId="1" fillId="2" borderId="80" xfId="0" applyNumberFormat="1" applyFont="1" applyFill="1" applyBorder="1" applyAlignment="1">
      <alignment wrapText="1"/>
    </xf>
    <xf numFmtId="0" fontId="1" fillId="2" borderId="81" xfId="0" applyFont="1" applyFill="1" applyBorder="1" applyAlignment="1">
      <alignment wrapText="1"/>
    </xf>
    <xf numFmtId="165" fontId="21" fillId="11" borderId="0" xfId="0" applyNumberFormat="1" applyFont="1" applyFill="1" applyBorder="1" applyAlignment="1">
      <alignment horizontal="right" wrapText="1"/>
    </xf>
    <xf numFmtId="0" fontId="8" fillId="3" borderId="37" xfId="0" applyFont="1" applyFill="1" applyBorder="1" applyAlignment="1">
      <alignment horizontal="center" vertical="center" wrapText="1"/>
    </xf>
    <xf numFmtId="165" fontId="4" fillId="2" borderId="0" xfId="0" applyNumberFormat="1" applyFont="1" applyFill="1" applyBorder="1"/>
    <xf numFmtId="0" fontId="2" fillId="17" borderId="23" xfId="0" applyFont="1" applyFill="1" applyBorder="1" applyAlignment="1">
      <alignment wrapText="1"/>
    </xf>
    <xf numFmtId="0" fontId="0" fillId="17" borderId="1" xfId="0" applyFont="1" applyFill="1" applyBorder="1"/>
    <xf numFmtId="10" fontId="1" fillId="17" borderId="2" xfId="0" applyNumberFormat="1" applyFont="1" applyFill="1" applyBorder="1" applyAlignment="1">
      <alignment horizontal="right" wrapText="1"/>
    </xf>
    <xf numFmtId="2" fontId="1" fillId="17" borderId="1" xfId="0" applyNumberFormat="1" applyFont="1" applyFill="1" applyBorder="1" applyAlignment="1">
      <alignment horizontal="right" wrapText="1"/>
    </xf>
    <xf numFmtId="166" fontId="1" fillId="17" borderId="1" xfId="2" applyNumberFormat="1" applyFont="1" applyFill="1" applyBorder="1" applyAlignment="1">
      <alignment horizontal="right" wrapText="1"/>
    </xf>
    <xf numFmtId="165" fontId="1" fillId="17" borderId="33" xfId="2" applyNumberFormat="1" applyFont="1" applyFill="1" applyBorder="1" applyAlignment="1">
      <alignment horizontal="right" wrapText="1"/>
    </xf>
    <xf numFmtId="164" fontId="22" fillId="17" borderId="2" xfId="2" applyFont="1" applyFill="1" applyBorder="1" applyAlignment="1">
      <alignment horizontal="center" wrapText="1"/>
    </xf>
    <xf numFmtId="167" fontId="5" fillId="17" borderId="33" xfId="2" applyNumberFormat="1" applyFont="1" applyFill="1" applyBorder="1" applyAlignment="1">
      <alignment horizontal="center" wrapText="1"/>
    </xf>
    <xf numFmtId="167" fontId="5" fillId="17" borderId="39" xfId="0" applyNumberFormat="1" applyFont="1" applyFill="1" applyBorder="1" applyAlignment="1">
      <alignment vertical="center" wrapText="1"/>
    </xf>
    <xf numFmtId="166" fontId="27" fillId="17" borderId="23" xfId="2" applyNumberFormat="1" applyFont="1" applyFill="1" applyBorder="1" applyAlignment="1">
      <alignment horizontal="right" wrapText="1"/>
    </xf>
    <xf numFmtId="165" fontId="27" fillId="17" borderId="9" xfId="2" applyNumberFormat="1" applyFont="1" applyFill="1" applyBorder="1" applyAlignment="1">
      <alignment horizontal="right" wrapText="1"/>
    </xf>
    <xf numFmtId="0" fontId="1" fillId="2" borderId="4" xfId="0" applyFont="1" applyFill="1" applyBorder="1" applyAlignment="1">
      <alignment wrapText="1"/>
    </xf>
    <xf numFmtId="0" fontId="2" fillId="17" borderId="22" xfId="0" applyFont="1" applyFill="1" applyBorder="1" applyAlignment="1">
      <alignment vertical="center" wrapText="1"/>
    </xf>
    <xf numFmtId="0" fontId="0" fillId="17" borderId="7" xfId="0" applyFont="1" applyFill="1" applyBorder="1" applyAlignment="1">
      <alignment vertical="center"/>
    </xf>
    <xf numFmtId="10" fontId="1" fillId="17" borderId="6" xfId="0" applyNumberFormat="1" applyFont="1" applyFill="1" applyBorder="1" applyAlignment="1">
      <alignment horizontal="right" vertical="center" wrapText="1"/>
    </xf>
    <xf numFmtId="2" fontId="1" fillId="17" borderId="7" xfId="0" applyNumberFormat="1" applyFont="1" applyFill="1" applyBorder="1" applyAlignment="1">
      <alignment horizontal="right" vertical="center" wrapText="1"/>
    </xf>
    <xf numFmtId="166" fontId="1" fillId="17" borderId="7" xfId="2" applyNumberFormat="1" applyFont="1" applyFill="1" applyBorder="1" applyAlignment="1">
      <alignment horizontal="right" vertical="center" wrapText="1"/>
    </xf>
    <xf numFmtId="165" fontId="1" fillId="17" borderId="32" xfId="2" applyNumberFormat="1" applyFont="1" applyFill="1" applyBorder="1" applyAlignment="1">
      <alignment horizontal="right" vertical="center" wrapText="1"/>
    </xf>
    <xf numFmtId="166" fontId="16" fillId="17" borderId="71" xfId="2" applyNumberFormat="1" applyFont="1" applyFill="1" applyBorder="1" applyAlignment="1">
      <alignment horizontal="right" vertical="center" wrapText="1"/>
    </xf>
    <xf numFmtId="165" fontId="16" fillId="17" borderId="78" xfId="2" applyNumberFormat="1" applyFont="1" applyFill="1" applyBorder="1" applyAlignment="1">
      <alignment horizontal="right" vertical="center" wrapText="1"/>
    </xf>
    <xf numFmtId="0" fontId="2" fillId="17" borderId="23" xfId="0" applyFont="1" applyFill="1" applyBorder="1" applyAlignment="1">
      <alignment vertical="center" wrapText="1"/>
    </xf>
    <xf numFmtId="0" fontId="0" fillId="17" borderId="1" xfId="0" applyFont="1" applyFill="1" applyBorder="1" applyAlignment="1">
      <alignment vertical="center"/>
    </xf>
    <xf numFmtId="10" fontId="1" fillId="17" borderId="2" xfId="0" applyNumberFormat="1" applyFont="1" applyFill="1" applyBorder="1" applyAlignment="1">
      <alignment horizontal="right" vertical="center" wrapText="1"/>
    </xf>
    <xf numFmtId="2" fontId="1" fillId="17" borderId="1" xfId="0" applyNumberFormat="1" applyFont="1" applyFill="1" applyBorder="1" applyAlignment="1">
      <alignment horizontal="right" vertical="center" wrapText="1"/>
    </xf>
    <xf numFmtId="166" fontId="1" fillId="17" borderId="1" xfId="2" applyNumberFormat="1" applyFont="1" applyFill="1" applyBorder="1" applyAlignment="1">
      <alignment horizontal="right" vertical="center" wrapText="1"/>
    </xf>
    <xf numFmtId="165" fontId="1" fillId="17" borderId="33" xfId="2" applyNumberFormat="1" applyFont="1" applyFill="1" applyBorder="1" applyAlignment="1">
      <alignment horizontal="right" vertical="center" wrapText="1"/>
    </xf>
    <xf numFmtId="166" fontId="16" fillId="17" borderId="68" xfId="2" applyNumberFormat="1" applyFont="1" applyFill="1" applyBorder="1" applyAlignment="1">
      <alignment horizontal="right" vertical="center" wrapText="1"/>
    </xf>
    <xf numFmtId="165" fontId="16" fillId="17" borderId="82" xfId="2" applyNumberFormat="1" applyFont="1" applyFill="1" applyBorder="1" applyAlignment="1">
      <alignment horizontal="right" vertical="center" wrapText="1"/>
    </xf>
    <xf numFmtId="0" fontId="2" fillId="17" borderId="24" xfId="0" applyFont="1" applyFill="1" applyBorder="1" applyAlignment="1">
      <alignment vertical="center" wrapText="1"/>
    </xf>
    <xf numFmtId="0" fontId="0" fillId="17" borderId="11" xfId="0" applyFont="1" applyFill="1" applyBorder="1" applyAlignment="1">
      <alignment vertical="center"/>
    </xf>
    <xf numFmtId="10" fontId="1" fillId="17" borderId="10" xfId="0" applyNumberFormat="1" applyFont="1" applyFill="1" applyBorder="1" applyAlignment="1">
      <alignment horizontal="right" vertical="center" wrapText="1"/>
    </xf>
    <xf numFmtId="2" fontId="1" fillId="17" borderId="11" xfId="0" applyNumberFormat="1" applyFont="1" applyFill="1" applyBorder="1" applyAlignment="1">
      <alignment horizontal="right" vertical="center" wrapText="1"/>
    </xf>
    <xf numFmtId="166" fontId="1" fillId="17" borderId="11" xfId="2" applyNumberFormat="1" applyFont="1" applyFill="1" applyBorder="1" applyAlignment="1">
      <alignment horizontal="right" vertical="center" wrapText="1"/>
    </xf>
    <xf numFmtId="165" fontId="1" fillId="17" borderId="34" xfId="2" applyNumberFormat="1" applyFont="1" applyFill="1" applyBorder="1" applyAlignment="1">
      <alignment horizontal="right" vertical="center" wrapText="1"/>
    </xf>
    <xf numFmtId="166" fontId="16" fillId="17" borderId="70" xfId="2" applyNumberFormat="1" applyFont="1" applyFill="1" applyBorder="1" applyAlignment="1">
      <alignment horizontal="right" vertical="center" wrapText="1"/>
    </xf>
    <xf numFmtId="165" fontId="16" fillId="17" borderId="79" xfId="2" applyNumberFormat="1" applyFont="1" applyFill="1" applyBorder="1" applyAlignment="1">
      <alignment horizontal="right" vertical="center" wrapText="1"/>
    </xf>
    <xf numFmtId="0" fontId="28" fillId="8" borderId="3" xfId="0" applyFont="1" applyFill="1" applyBorder="1" applyAlignment="1">
      <alignment horizontal="center" vertical="center" wrapText="1"/>
    </xf>
    <xf numFmtId="0" fontId="28" fillId="8" borderId="4" xfId="0" applyFont="1" applyFill="1" applyBorder="1" applyAlignment="1">
      <alignment horizontal="center" vertical="center" wrapText="1"/>
    </xf>
    <xf numFmtId="0" fontId="28" fillId="8" borderId="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wrapText="1"/>
    </xf>
    <xf numFmtId="0" fontId="7" fillId="2" borderId="2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55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66" xfId="0" applyFont="1" applyFill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0" fontId="7" fillId="2" borderId="64" xfId="0" applyFont="1" applyFill="1" applyBorder="1" applyAlignment="1">
      <alignment horizontal="center" vertical="center"/>
    </xf>
    <xf numFmtId="0" fontId="32" fillId="2" borderId="65" xfId="0" applyFont="1" applyFill="1" applyBorder="1" applyAlignment="1">
      <alignment horizontal="center" vertical="center"/>
    </xf>
    <xf numFmtId="0" fontId="32" fillId="2" borderId="66" xfId="0" applyFont="1" applyFill="1" applyBorder="1" applyAlignment="1">
      <alignment horizontal="center" vertical="center"/>
    </xf>
    <xf numFmtId="0" fontId="32" fillId="2" borderId="67" xfId="0" applyFont="1" applyFill="1" applyBorder="1" applyAlignment="1">
      <alignment horizontal="center" vertical="center"/>
    </xf>
    <xf numFmtId="0" fontId="28" fillId="16" borderId="3" xfId="0" applyFont="1" applyFill="1" applyBorder="1" applyAlignment="1">
      <alignment horizontal="center" vertical="center" wrapText="1"/>
    </xf>
    <xf numFmtId="0" fontId="28" fillId="16" borderId="4" xfId="0" applyFont="1" applyFill="1" applyBorder="1" applyAlignment="1">
      <alignment horizontal="center" vertical="center" wrapText="1"/>
    </xf>
    <xf numFmtId="0" fontId="28" fillId="16" borderId="5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9" fillId="7" borderId="16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17" xfId="0" applyFont="1" applyFill="1" applyBorder="1" applyAlignment="1">
      <alignment horizontal="center" vertical="center" wrapText="1"/>
    </xf>
    <xf numFmtId="164" fontId="4" fillId="11" borderId="48" xfId="2" applyFont="1" applyFill="1" applyBorder="1" applyAlignment="1">
      <alignment horizontal="center"/>
    </xf>
    <xf numFmtId="164" fontId="4" fillId="11" borderId="45" xfId="2" applyFont="1" applyFill="1" applyBorder="1" applyAlignment="1">
      <alignment horizontal="center"/>
    </xf>
    <xf numFmtId="0" fontId="28" fillId="8" borderId="18" xfId="0" applyFont="1" applyFill="1" applyBorder="1" applyAlignment="1">
      <alignment horizontal="center" vertical="center"/>
    </xf>
    <xf numFmtId="0" fontId="28" fillId="8" borderId="20" xfId="0" applyFont="1" applyFill="1" applyBorder="1" applyAlignment="1">
      <alignment horizontal="center" vertical="center"/>
    </xf>
    <xf numFmtId="0" fontId="28" fillId="8" borderId="4" xfId="0" applyFont="1" applyFill="1" applyBorder="1" applyAlignment="1">
      <alignment horizontal="center" vertical="center"/>
    </xf>
    <xf numFmtId="0" fontId="28" fillId="8" borderId="5" xfId="0" applyFont="1" applyFill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164" fontId="4" fillId="11" borderId="49" xfId="2" applyFont="1" applyFill="1" applyBorder="1" applyAlignment="1">
      <alignment horizontal="center"/>
    </xf>
    <xf numFmtId="164" fontId="4" fillId="11" borderId="46" xfId="2" applyFont="1" applyFill="1" applyBorder="1" applyAlignment="1">
      <alignment horizontal="center"/>
    </xf>
    <xf numFmtId="164" fontId="4" fillId="2" borderId="63" xfId="2" applyFont="1" applyFill="1" applyBorder="1" applyAlignment="1">
      <alignment horizontal="center"/>
    </xf>
    <xf numFmtId="164" fontId="4" fillId="2" borderId="51" xfId="2" applyFont="1" applyFill="1" applyBorder="1" applyAlignment="1">
      <alignment horizontal="center"/>
    </xf>
    <xf numFmtId="164" fontId="4" fillId="11" borderId="47" xfId="2" applyFont="1" applyFill="1" applyBorder="1" applyAlignment="1">
      <alignment horizontal="center"/>
    </xf>
    <xf numFmtId="164" fontId="4" fillId="11" borderId="44" xfId="2" applyFont="1" applyFill="1" applyBorder="1" applyAlignment="1">
      <alignment horizontal="center"/>
    </xf>
    <xf numFmtId="0" fontId="28" fillId="8" borderId="3" xfId="0" applyFont="1" applyFill="1" applyBorder="1" applyAlignment="1">
      <alignment horizontal="center" vertical="center"/>
    </xf>
    <xf numFmtId="0" fontId="16" fillId="14" borderId="3" xfId="0" applyFont="1" applyFill="1" applyBorder="1" applyAlignment="1">
      <alignment horizontal="center" vertical="center" wrapText="1"/>
    </xf>
    <xf numFmtId="0" fontId="16" fillId="14" borderId="4" xfId="0" applyFont="1" applyFill="1" applyBorder="1" applyAlignment="1">
      <alignment horizontal="center" vertical="center" wrapText="1"/>
    </xf>
    <xf numFmtId="0" fontId="16" fillId="14" borderId="5" xfId="0" applyFont="1" applyFill="1" applyBorder="1" applyAlignment="1">
      <alignment horizontal="center" vertical="center" wrapText="1"/>
    </xf>
    <xf numFmtId="0" fontId="29" fillId="2" borderId="18" xfId="0" applyFont="1" applyFill="1" applyBorder="1" applyAlignment="1">
      <alignment horizontal="center" vertical="center"/>
    </xf>
    <xf numFmtId="0" fontId="29" fillId="2" borderId="20" xfId="0" applyFont="1" applyFill="1" applyBorder="1" applyAlignment="1">
      <alignment horizontal="center" vertical="center"/>
    </xf>
    <xf numFmtId="0" fontId="29" fillId="2" borderId="21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/>
    </xf>
    <xf numFmtId="0" fontId="17" fillId="3" borderId="19" xfId="0" applyFont="1" applyFill="1" applyBorder="1" applyAlignment="1">
      <alignment horizontal="center"/>
    </xf>
    <xf numFmtId="0" fontId="17" fillId="3" borderId="17" xfId="0" applyFont="1" applyFill="1" applyBorder="1" applyAlignment="1">
      <alignment horizontal="center"/>
    </xf>
    <xf numFmtId="0" fontId="28" fillId="8" borderId="21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wrapText="1"/>
    </xf>
    <xf numFmtId="0" fontId="2" fillId="3" borderId="19" xfId="0" applyFont="1" applyFill="1" applyBorder="1" applyAlignment="1">
      <alignment horizontal="center" wrapText="1"/>
    </xf>
    <xf numFmtId="0" fontId="2" fillId="3" borderId="17" xfId="0" applyFont="1" applyFill="1" applyBorder="1" applyAlignment="1">
      <alignment horizontal="center" wrapText="1"/>
    </xf>
    <xf numFmtId="0" fontId="28" fillId="8" borderId="20" xfId="0" applyFont="1" applyFill="1" applyBorder="1" applyAlignment="1">
      <alignment horizontal="center" vertical="center" wrapText="1"/>
    </xf>
    <xf numFmtId="0" fontId="28" fillId="8" borderId="21" xfId="0" applyFont="1" applyFill="1" applyBorder="1" applyAlignment="1">
      <alignment horizontal="center" vertical="center" wrapText="1"/>
    </xf>
    <xf numFmtId="0" fontId="22" fillId="5" borderId="19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168" fontId="0" fillId="2" borderId="1" xfId="0" applyNumberFormat="1" applyFill="1" applyBorder="1"/>
    <xf numFmtId="165" fontId="0" fillId="2" borderId="22" xfId="0" applyNumberFormat="1" applyFill="1" applyBorder="1"/>
    <xf numFmtId="168" fontId="0" fillId="2" borderId="7" xfId="0" applyNumberFormat="1" applyFill="1" applyBorder="1"/>
    <xf numFmtId="169" fontId="4" fillId="2" borderId="8" xfId="0" applyNumberFormat="1" applyFont="1" applyFill="1" applyBorder="1"/>
    <xf numFmtId="165" fontId="0" fillId="2" borderId="23" xfId="0" applyNumberFormat="1" applyFill="1" applyBorder="1"/>
    <xf numFmtId="169" fontId="4" fillId="2" borderId="9" xfId="0" applyNumberFormat="1" applyFont="1" applyFill="1" applyBorder="1"/>
    <xf numFmtId="165" fontId="0" fillId="2" borderId="24" xfId="0" applyNumberFormat="1" applyFill="1" applyBorder="1"/>
    <xf numFmtId="168" fontId="0" fillId="2" borderId="11" xfId="0" applyNumberFormat="1" applyFill="1" applyBorder="1"/>
    <xf numFmtId="0" fontId="0" fillId="2" borderId="11" xfId="0" applyFill="1" applyBorder="1"/>
    <xf numFmtId="169" fontId="4" fillId="2" borderId="12" xfId="0" applyNumberFormat="1" applyFont="1" applyFill="1" applyBorder="1"/>
    <xf numFmtId="0" fontId="0" fillId="2" borderId="32" xfId="0" applyFill="1" applyBorder="1"/>
    <xf numFmtId="0" fontId="0" fillId="2" borderId="33" xfId="0" applyFill="1" applyBorder="1"/>
    <xf numFmtId="0" fontId="0" fillId="15" borderId="32" xfId="0" applyFill="1" applyBorder="1"/>
    <xf numFmtId="0" fontId="0" fillId="0" borderId="33" xfId="0" applyBorder="1"/>
    <xf numFmtId="0" fontId="0" fillId="15" borderId="36" xfId="0" applyFill="1" applyBorder="1"/>
    <xf numFmtId="0" fontId="0" fillId="17" borderId="32" xfId="0" applyFill="1" applyBorder="1"/>
    <xf numFmtId="0" fontId="0" fillId="17" borderId="34" xfId="0" applyFill="1" applyBorder="1"/>
    <xf numFmtId="0" fontId="0" fillId="15" borderId="34" xfId="0" applyFill="1" applyBorder="1"/>
    <xf numFmtId="0" fontId="0" fillId="17" borderId="32" xfId="0" applyFill="1" applyBorder="1" applyAlignment="1">
      <alignment vertical="center"/>
    </xf>
    <xf numFmtId="0" fontId="0" fillId="17" borderId="33" xfId="0" applyFill="1" applyBorder="1" applyAlignment="1">
      <alignment vertical="center"/>
    </xf>
    <xf numFmtId="0" fontId="0" fillId="17" borderId="34" xfId="0" applyFill="1" applyBorder="1" applyAlignment="1">
      <alignment vertical="center"/>
    </xf>
    <xf numFmtId="0" fontId="0" fillId="17" borderId="33" xfId="0" applyFill="1" applyBorder="1"/>
    <xf numFmtId="2" fontId="16" fillId="2" borderId="83" xfId="0" applyNumberFormat="1" applyFont="1" applyFill="1" applyBorder="1" applyAlignment="1">
      <alignment horizontal="right" wrapText="1"/>
    </xf>
    <xf numFmtId="2" fontId="16" fillId="2" borderId="84" xfId="0" applyNumberFormat="1" applyFont="1" applyFill="1" applyBorder="1" applyAlignment="1">
      <alignment horizontal="right" wrapText="1"/>
    </xf>
    <xf numFmtId="2" fontId="16" fillId="2" borderId="85" xfId="0" applyNumberFormat="1" applyFont="1" applyFill="1" applyBorder="1" applyAlignment="1">
      <alignment horizontal="right" wrapText="1"/>
    </xf>
    <xf numFmtId="2" fontId="16" fillId="2" borderId="86" xfId="0" applyNumberFormat="1" applyFont="1" applyFill="1" applyBorder="1" applyAlignment="1">
      <alignment horizontal="center" vertical="center" wrapText="1"/>
    </xf>
    <xf numFmtId="2" fontId="16" fillId="2" borderId="87" xfId="0" applyNumberFormat="1" applyFont="1" applyFill="1" applyBorder="1" applyAlignment="1">
      <alignment horizontal="right" wrapText="1"/>
    </xf>
    <xf numFmtId="0" fontId="16" fillId="2" borderId="86" xfId="0" applyFont="1" applyFill="1" applyBorder="1" applyAlignment="1">
      <alignment horizontal="center" wrapText="1"/>
    </xf>
    <xf numFmtId="0" fontId="16" fillId="15" borderId="87" xfId="0" applyFont="1" applyFill="1" applyBorder="1" applyAlignment="1">
      <alignment horizontal="right" wrapText="1"/>
    </xf>
    <xf numFmtId="0" fontId="16" fillId="2" borderId="84" xfId="0" applyFont="1" applyFill="1" applyBorder="1" applyAlignment="1">
      <alignment horizontal="right" wrapText="1"/>
    </xf>
    <xf numFmtId="0" fontId="16" fillId="15" borderId="84" xfId="0" applyFont="1" applyFill="1" applyBorder="1" applyAlignment="1">
      <alignment horizontal="right" wrapText="1"/>
    </xf>
    <xf numFmtId="0" fontId="16" fillId="15" borderId="88" xfId="0" applyFont="1" applyFill="1" applyBorder="1" applyAlignment="1">
      <alignment horizontal="right" wrapText="1"/>
    </xf>
    <xf numFmtId="0" fontId="16" fillId="17" borderId="87" xfId="0" applyFont="1" applyFill="1" applyBorder="1" applyAlignment="1">
      <alignment horizontal="right" wrapText="1"/>
    </xf>
    <xf numFmtId="0" fontId="16" fillId="17" borderId="85" xfId="0" applyFont="1" applyFill="1" applyBorder="1" applyAlignment="1">
      <alignment horizontal="right" wrapText="1"/>
    </xf>
    <xf numFmtId="0" fontId="1" fillId="2" borderId="86" xfId="0" applyFont="1" applyFill="1" applyBorder="1" applyAlignment="1">
      <alignment wrapText="1"/>
    </xf>
    <xf numFmtId="0" fontId="16" fillId="15" borderId="85" xfId="0" applyFont="1" applyFill="1" applyBorder="1" applyAlignment="1">
      <alignment horizontal="right" wrapText="1"/>
    </xf>
    <xf numFmtId="0" fontId="16" fillId="17" borderId="87" xfId="0" applyFont="1" applyFill="1" applyBorder="1" applyAlignment="1">
      <alignment horizontal="right" vertical="center" wrapText="1"/>
    </xf>
    <xf numFmtId="0" fontId="16" fillId="17" borderId="84" xfId="0" applyFont="1" applyFill="1" applyBorder="1" applyAlignment="1">
      <alignment horizontal="right" vertical="center" wrapText="1"/>
    </xf>
    <xf numFmtId="0" fontId="16" fillId="17" borderId="85" xfId="0" applyFont="1" applyFill="1" applyBorder="1" applyAlignment="1">
      <alignment horizontal="right" vertical="center" wrapText="1"/>
    </xf>
    <xf numFmtId="0" fontId="16" fillId="17" borderId="84" xfId="0" applyFont="1" applyFill="1" applyBorder="1" applyAlignment="1">
      <alignment horizontal="right" wrapText="1"/>
    </xf>
    <xf numFmtId="0" fontId="16" fillId="17" borderId="89" xfId="0" applyFont="1" applyFill="1" applyBorder="1" applyAlignment="1">
      <alignment horizontal="right" vertical="center" wrapText="1"/>
    </xf>
    <xf numFmtId="2" fontId="1" fillId="2" borderId="32" xfId="0" applyNumberFormat="1" applyFont="1" applyFill="1" applyBorder="1" applyAlignment="1">
      <alignment horizontal="right" wrapText="1"/>
    </xf>
    <xf numFmtId="2" fontId="1" fillId="2" borderId="33" xfId="0" applyNumberFormat="1" applyFont="1" applyFill="1" applyBorder="1" applyAlignment="1">
      <alignment horizontal="right" wrapText="1"/>
    </xf>
    <xf numFmtId="2" fontId="1" fillId="2" borderId="34" xfId="0" applyNumberFormat="1" applyFont="1" applyFill="1" applyBorder="1" applyAlignment="1">
      <alignment horizontal="right" wrapText="1"/>
    </xf>
    <xf numFmtId="166" fontId="1" fillId="2" borderId="44" xfId="2" applyNumberFormat="1" applyFont="1" applyFill="1" applyBorder="1" applyAlignment="1">
      <alignment horizontal="right" wrapText="1"/>
    </xf>
    <xf numFmtId="166" fontId="1" fillId="2" borderId="45" xfId="2" applyNumberFormat="1" applyFont="1" applyFill="1" applyBorder="1" applyAlignment="1">
      <alignment horizontal="right" wrapText="1"/>
    </xf>
    <xf numFmtId="166" fontId="1" fillId="2" borderId="46" xfId="2" applyNumberFormat="1" applyFont="1" applyFill="1" applyBorder="1" applyAlignment="1">
      <alignment horizontal="right" wrapText="1"/>
    </xf>
    <xf numFmtId="166" fontId="1" fillId="2" borderId="1" xfId="2" applyNumberFormat="1" applyFont="1" applyFill="1" applyBorder="1" applyAlignment="1">
      <alignment horizontal="right" wrapText="1"/>
    </xf>
    <xf numFmtId="166" fontId="1" fillId="15" borderId="44" xfId="2" applyNumberFormat="1" applyFont="1" applyFill="1" applyBorder="1" applyAlignment="1">
      <alignment horizontal="right" wrapText="1"/>
    </xf>
    <xf numFmtId="166" fontId="1" fillId="15" borderId="45" xfId="2" applyNumberFormat="1" applyFont="1" applyFill="1" applyBorder="1" applyAlignment="1">
      <alignment horizontal="right" wrapText="1"/>
    </xf>
    <xf numFmtId="166" fontId="1" fillId="15" borderId="90" xfId="2" applyNumberFormat="1" applyFont="1" applyFill="1" applyBorder="1" applyAlignment="1">
      <alignment horizontal="right" wrapText="1"/>
    </xf>
    <xf numFmtId="166" fontId="1" fillId="17" borderId="29" xfId="2" applyNumberFormat="1" applyFont="1" applyFill="1" applyBorder="1" applyAlignment="1">
      <alignment horizontal="right" wrapText="1"/>
    </xf>
    <xf numFmtId="166" fontId="1" fillId="2" borderId="7" xfId="2" applyNumberFormat="1" applyFont="1" applyFill="1" applyBorder="1" applyAlignment="1">
      <alignment horizontal="right" wrapText="1"/>
    </xf>
    <xf numFmtId="166" fontId="1" fillId="2" borderId="11" xfId="2" applyNumberFormat="1" applyFont="1" applyFill="1" applyBorder="1" applyAlignment="1">
      <alignment horizontal="right" wrapText="1"/>
    </xf>
    <xf numFmtId="166" fontId="1" fillId="15" borderId="7" xfId="2" applyNumberFormat="1" applyFont="1" applyFill="1" applyBorder="1" applyAlignment="1">
      <alignment horizontal="right" wrapText="1"/>
    </xf>
    <xf numFmtId="166" fontId="1" fillId="15" borderId="1" xfId="2" applyNumberFormat="1" applyFont="1" applyFill="1" applyBorder="1" applyAlignment="1">
      <alignment horizontal="right" wrapText="1"/>
    </xf>
    <xf numFmtId="166" fontId="1" fillId="15" borderId="11" xfId="2" applyNumberFormat="1" applyFont="1" applyFill="1" applyBorder="1" applyAlignment="1">
      <alignment horizontal="right" wrapText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colors>
    <mruColors>
      <color rgb="FFDBB7FF"/>
      <color rgb="FFCC99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B285"/>
  <sheetViews>
    <sheetView tabSelected="1" topLeftCell="E22" zoomScale="85" zoomScaleNormal="85" workbookViewId="0">
      <selection activeCell="S32" sqref="S32"/>
    </sheetView>
  </sheetViews>
  <sheetFormatPr baseColWidth="10" defaultColWidth="11.44140625" defaultRowHeight="14.4" x14ac:dyDescent="0.3"/>
  <cols>
    <col min="1" max="1" width="2.88671875" style="1" customWidth="1"/>
    <col min="2" max="2" width="21.88671875" style="1" customWidth="1"/>
    <col min="3" max="3" width="28.44140625" style="1" customWidth="1"/>
    <col min="4" max="6" width="17.6640625" style="1" customWidth="1"/>
    <col min="7" max="7" width="13.44140625" style="1" customWidth="1"/>
    <col min="8" max="9" width="17.6640625" style="1" customWidth="1"/>
    <col min="10" max="10" width="17.6640625" style="35" customWidth="1"/>
    <col min="11" max="14" width="17.6640625" style="1" customWidth="1"/>
    <col min="15" max="15" width="5.33203125" style="48" customWidth="1"/>
    <col min="16" max="16" width="5.6640625" style="48" customWidth="1"/>
    <col min="17" max="17" width="6.109375" style="50" customWidth="1"/>
    <col min="18" max="18" width="1.33203125" style="1" customWidth="1"/>
    <col min="19" max="20" width="17.6640625" style="1" customWidth="1"/>
    <col min="21" max="22" width="11.44140625" style="1"/>
    <col min="23" max="23" width="12.88671875" style="1" bestFit="1" customWidth="1"/>
    <col min="24" max="24" width="11.44140625" style="1"/>
    <col min="25" max="25" width="18.44140625" style="1" customWidth="1"/>
    <col min="26" max="26" width="3.33203125" style="1" customWidth="1"/>
    <col min="27" max="27" width="15.88671875" style="1" customWidth="1"/>
    <col min="28" max="28" width="13.77734375" style="1" customWidth="1"/>
    <col min="29" max="16384" width="11.44140625" style="1"/>
  </cols>
  <sheetData>
    <row r="1" spans="2:28" ht="15" thickBot="1" x14ac:dyDescent="0.35"/>
    <row r="2" spans="2:28" ht="25.5" customHeight="1" thickBot="1" x14ac:dyDescent="0.35">
      <c r="B2" s="454" t="s">
        <v>159</v>
      </c>
      <c r="C2" s="455"/>
      <c r="D2" s="455"/>
      <c r="E2" s="455"/>
      <c r="F2" s="455"/>
      <c r="G2" s="455"/>
      <c r="H2" s="455"/>
      <c r="I2" s="455"/>
      <c r="J2" s="455"/>
      <c r="K2" s="455"/>
      <c r="L2" s="455"/>
      <c r="M2" s="455"/>
      <c r="N2" s="455"/>
      <c r="O2" s="455"/>
      <c r="P2" s="455"/>
      <c r="Q2" s="455"/>
      <c r="R2" s="455"/>
      <c r="S2" s="455"/>
      <c r="T2" s="456"/>
    </row>
    <row r="3" spans="2:28" ht="15" thickBot="1" x14ac:dyDescent="0.35">
      <c r="B3" s="2"/>
      <c r="C3" s="2"/>
      <c r="D3" s="2"/>
      <c r="E3" s="2"/>
      <c r="F3" s="2"/>
      <c r="G3" s="2"/>
      <c r="H3" s="2"/>
      <c r="I3" s="2"/>
      <c r="J3" s="36"/>
      <c r="K3" s="2"/>
      <c r="L3" s="2"/>
      <c r="M3" s="2"/>
      <c r="N3" s="2"/>
      <c r="O3" s="49"/>
      <c r="P3" s="49"/>
      <c r="Q3" s="51"/>
      <c r="R3" s="2"/>
    </row>
    <row r="4" spans="2:28" ht="31.5" customHeight="1" thickBot="1" x14ac:dyDescent="0.35">
      <c r="D4" s="429" t="s">
        <v>2</v>
      </c>
      <c r="E4" s="430"/>
      <c r="F4" s="2"/>
      <c r="G4" s="197"/>
      <c r="H4" s="197"/>
      <c r="J4" s="17"/>
      <c r="K4" s="388" t="s">
        <v>0</v>
      </c>
      <c r="L4" s="483" t="s">
        <v>1</v>
      </c>
      <c r="M4" s="484"/>
      <c r="N4" s="485"/>
      <c r="O4" s="1"/>
      <c r="P4" s="1"/>
      <c r="Q4" s="51"/>
      <c r="S4" s="205" t="s">
        <v>66</v>
      </c>
      <c r="T4" s="204">
        <v>6750</v>
      </c>
      <c r="W4" s="494">
        <v>650</v>
      </c>
      <c r="X4" s="495">
        <v>7600</v>
      </c>
      <c r="Y4" s="495">
        <f>W4*X4</f>
        <v>4940000</v>
      </c>
      <c r="Z4" s="228"/>
      <c r="AA4" s="495">
        <f>Y4</f>
        <v>4940000</v>
      </c>
      <c r="AB4" s="496">
        <f>AA4/$T$4</f>
        <v>731.85185185185185</v>
      </c>
    </row>
    <row r="5" spans="2:28" ht="30" customHeight="1" thickBot="1" x14ac:dyDescent="0.35">
      <c r="D5" s="9" t="s">
        <v>98</v>
      </c>
      <c r="E5" s="165">
        <v>115.83</v>
      </c>
      <c r="F5" s="2"/>
      <c r="G5" s="57"/>
      <c r="H5" s="57"/>
      <c r="J5" s="23" t="s">
        <v>3</v>
      </c>
      <c r="K5" s="431" t="s">
        <v>84</v>
      </c>
      <c r="L5" s="441" t="s">
        <v>86</v>
      </c>
      <c r="M5" s="442"/>
      <c r="N5" s="443"/>
      <c r="O5" s="1"/>
      <c r="P5" s="1"/>
      <c r="W5" s="497">
        <v>570</v>
      </c>
      <c r="X5" s="493">
        <v>7600</v>
      </c>
      <c r="Y5" s="493">
        <f t="shared" ref="Y5:AA7" si="0">W5*X5</f>
        <v>4332000</v>
      </c>
      <c r="Z5" s="237"/>
      <c r="AA5" s="493">
        <f t="shared" ref="AA5:AA7" si="1">Y5</f>
        <v>4332000</v>
      </c>
      <c r="AB5" s="498">
        <f t="shared" ref="AB5:AB7" si="2">AA5/$T$4</f>
        <v>641.77777777777783</v>
      </c>
    </row>
    <row r="6" spans="2:28" ht="15.75" customHeight="1" x14ac:dyDescent="0.3">
      <c r="D6" s="206" t="s">
        <v>110</v>
      </c>
      <c r="E6" s="207">
        <v>81.3</v>
      </c>
      <c r="F6" s="2"/>
      <c r="G6" s="57"/>
      <c r="H6" s="57"/>
      <c r="J6" s="40" t="s">
        <v>83</v>
      </c>
      <c r="K6" s="432"/>
      <c r="L6" s="435"/>
      <c r="M6" s="436"/>
      <c r="N6" s="437"/>
      <c r="O6" s="1"/>
      <c r="P6" s="1"/>
      <c r="W6" s="497">
        <v>1350</v>
      </c>
      <c r="X6" s="493">
        <v>7600</v>
      </c>
      <c r="Y6" s="493">
        <f t="shared" si="0"/>
        <v>10260000</v>
      </c>
      <c r="Z6" s="237"/>
      <c r="AA6" s="493">
        <f t="shared" si="1"/>
        <v>10260000</v>
      </c>
      <c r="AB6" s="498">
        <f t="shared" si="2"/>
        <v>1520</v>
      </c>
    </row>
    <row r="7" spans="2:28" ht="15" thickBot="1" x14ac:dyDescent="0.35">
      <c r="D7" s="208" t="s">
        <v>111</v>
      </c>
      <c r="E7" s="209">
        <v>81.3</v>
      </c>
      <c r="F7" s="2"/>
      <c r="G7" s="57"/>
      <c r="H7" s="57"/>
      <c r="J7" s="24" t="s">
        <v>87</v>
      </c>
      <c r="K7" s="433"/>
      <c r="L7" s="438" t="s">
        <v>85</v>
      </c>
      <c r="M7" s="439"/>
      <c r="N7" s="440"/>
      <c r="O7" s="1"/>
      <c r="P7" s="1"/>
      <c r="W7" s="499">
        <v>1500</v>
      </c>
      <c r="X7" s="500">
        <v>7600</v>
      </c>
      <c r="Y7" s="500">
        <f t="shared" si="0"/>
        <v>11400000</v>
      </c>
      <c r="Z7" s="501"/>
      <c r="AA7" s="500">
        <f t="shared" si="1"/>
        <v>11400000</v>
      </c>
      <c r="AB7" s="502">
        <f t="shared" si="2"/>
        <v>1688.8888888888889</v>
      </c>
    </row>
    <row r="8" spans="2:28" ht="15" thickBot="1" x14ac:dyDescent="0.35">
      <c r="D8" s="210" t="s">
        <v>112</v>
      </c>
      <c r="E8" s="211">
        <v>81.3</v>
      </c>
      <c r="F8" s="2"/>
      <c r="G8" s="57"/>
      <c r="H8" s="57"/>
      <c r="J8" s="23" t="s">
        <v>4</v>
      </c>
      <c r="K8" s="14" t="s">
        <v>7</v>
      </c>
      <c r="L8" s="444" t="s">
        <v>5</v>
      </c>
      <c r="M8" s="442"/>
      <c r="N8" s="443"/>
      <c r="O8" s="1"/>
      <c r="P8" s="1"/>
    </row>
    <row r="9" spans="2:28" ht="15" thickBot="1" x14ac:dyDescent="0.35">
      <c r="D9" s="10" t="s">
        <v>8</v>
      </c>
      <c r="E9" s="166">
        <v>91.33</v>
      </c>
      <c r="F9" s="2"/>
      <c r="G9" s="57"/>
      <c r="H9" s="57"/>
      <c r="J9" s="40" t="s">
        <v>156</v>
      </c>
      <c r="K9" s="16" t="s">
        <v>68</v>
      </c>
      <c r="L9" s="445" t="s">
        <v>158</v>
      </c>
      <c r="M9" s="446"/>
      <c r="N9" s="447"/>
      <c r="O9" s="1"/>
      <c r="P9" s="1"/>
    </row>
    <row r="10" spans="2:28" x14ac:dyDescent="0.3">
      <c r="D10" s="10" t="s">
        <v>19</v>
      </c>
      <c r="E10" s="166">
        <v>91.33</v>
      </c>
      <c r="F10" s="2"/>
      <c r="G10" s="57"/>
      <c r="H10" s="57"/>
      <c r="J10" s="23" t="s">
        <v>6</v>
      </c>
      <c r="K10" s="14" t="s">
        <v>7</v>
      </c>
      <c r="L10" s="444" t="s">
        <v>5</v>
      </c>
      <c r="M10" s="442"/>
      <c r="N10" s="443"/>
      <c r="O10" s="1"/>
      <c r="P10" s="1"/>
    </row>
    <row r="11" spans="2:28" ht="15" thickBot="1" x14ac:dyDescent="0.35">
      <c r="D11" s="10" t="s">
        <v>20</v>
      </c>
      <c r="E11" s="166">
        <v>91.33</v>
      </c>
      <c r="F11" s="2"/>
      <c r="G11" s="57"/>
      <c r="H11" s="57"/>
      <c r="J11" s="41" t="s">
        <v>157</v>
      </c>
      <c r="K11" s="15" t="s">
        <v>67</v>
      </c>
      <c r="L11" s="445" t="s">
        <v>158</v>
      </c>
      <c r="M11" s="446"/>
      <c r="N11" s="447"/>
      <c r="O11" s="1"/>
      <c r="P11" s="1"/>
    </row>
    <row r="12" spans="2:28" x14ac:dyDescent="0.3">
      <c r="D12" s="10" t="s">
        <v>99</v>
      </c>
      <c r="E12" s="166">
        <v>91.33</v>
      </c>
      <c r="F12" s="2"/>
      <c r="G12" s="57"/>
      <c r="H12" s="57"/>
      <c r="J12" s="2"/>
      <c r="K12" s="2"/>
      <c r="L12" s="36"/>
      <c r="M12" s="2"/>
      <c r="O12" s="1"/>
      <c r="P12" s="1"/>
    </row>
    <row r="13" spans="2:28" x14ac:dyDescent="0.3">
      <c r="D13" s="10" t="s">
        <v>100</v>
      </c>
      <c r="E13" s="166">
        <v>91.33</v>
      </c>
      <c r="F13" s="2"/>
      <c r="G13" s="57"/>
      <c r="H13" s="57"/>
      <c r="I13" s="2"/>
      <c r="J13" s="2"/>
      <c r="K13" s="2"/>
      <c r="L13" s="36"/>
      <c r="M13" s="2"/>
      <c r="N13" s="2"/>
      <c r="O13" s="1"/>
      <c r="P13" s="1"/>
    </row>
    <row r="14" spans="2:28" x14ac:dyDescent="0.3">
      <c r="D14" s="10" t="s">
        <v>101</v>
      </c>
      <c r="E14" s="166">
        <v>91.33</v>
      </c>
      <c r="F14" s="2"/>
      <c r="G14" s="57"/>
      <c r="H14" s="57"/>
      <c r="I14" s="2"/>
      <c r="J14" s="2"/>
      <c r="K14" s="2"/>
      <c r="L14" s="36"/>
      <c r="M14" s="2"/>
      <c r="N14" s="2"/>
      <c r="O14" s="1"/>
      <c r="P14" s="1"/>
      <c r="Q14" s="51"/>
      <c r="R14" s="2"/>
    </row>
    <row r="15" spans="2:28" ht="15" customHeight="1" x14ac:dyDescent="0.3">
      <c r="D15" s="10" t="s">
        <v>102</v>
      </c>
      <c r="E15" s="166">
        <v>91.33</v>
      </c>
      <c r="F15" s="2"/>
      <c r="G15" s="57"/>
      <c r="H15" s="57"/>
      <c r="I15" s="2"/>
      <c r="J15" s="434"/>
      <c r="K15" s="434"/>
      <c r="L15" s="434"/>
      <c r="M15" s="170"/>
      <c r="N15" s="2"/>
      <c r="O15" s="1"/>
      <c r="P15" s="1"/>
      <c r="Q15" s="51"/>
      <c r="R15" s="2"/>
    </row>
    <row r="16" spans="2:28" x14ac:dyDescent="0.3">
      <c r="D16" s="10" t="s">
        <v>103</v>
      </c>
      <c r="E16" s="166">
        <v>91.33</v>
      </c>
      <c r="F16" s="2"/>
      <c r="G16" s="170"/>
      <c r="H16" s="170"/>
      <c r="I16" s="2"/>
      <c r="J16" s="201"/>
      <c r="K16" s="201"/>
      <c r="L16" s="202"/>
      <c r="M16" s="170"/>
      <c r="N16" s="90"/>
      <c r="O16" s="1"/>
      <c r="P16" s="1"/>
      <c r="Q16" s="51"/>
      <c r="R16" s="2"/>
    </row>
    <row r="17" spans="2:20" ht="15" customHeight="1" x14ac:dyDescent="0.3">
      <c r="D17" s="10" t="s">
        <v>104</v>
      </c>
      <c r="E17" s="166">
        <v>91.33</v>
      </c>
      <c r="F17" s="2"/>
      <c r="G17" s="170"/>
      <c r="H17" s="170"/>
      <c r="I17" s="2"/>
      <c r="J17" s="198"/>
      <c r="K17" s="198"/>
      <c r="L17" s="199"/>
      <c r="M17" s="57"/>
      <c r="N17" s="91"/>
      <c r="O17" s="1"/>
      <c r="P17" s="1"/>
      <c r="Q17" s="51"/>
      <c r="R17" s="2"/>
    </row>
    <row r="18" spans="2:20" ht="15.75" customHeight="1" x14ac:dyDescent="0.3">
      <c r="D18" s="10" t="s">
        <v>105</v>
      </c>
      <c r="E18" s="166">
        <v>91.33</v>
      </c>
      <c r="F18" s="2"/>
      <c r="G18" s="196"/>
      <c r="H18" s="170"/>
      <c r="I18" s="2"/>
      <c r="J18" s="198"/>
      <c r="K18" s="198"/>
      <c r="L18" s="199"/>
      <c r="M18" s="57"/>
      <c r="N18" s="2"/>
      <c r="Q18" s="51"/>
      <c r="R18" s="2"/>
    </row>
    <row r="19" spans="2:20" ht="15.75" customHeight="1" x14ac:dyDescent="0.3">
      <c r="D19" s="10" t="s">
        <v>106</v>
      </c>
      <c r="E19" s="166">
        <v>91.33</v>
      </c>
      <c r="F19" s="2"/>
      <c r="G19" s="2"/>
      <c r="H19" s="2"/>
      <c r="I19" s="2"/>
      <c r="J19" s="200"/>
      <c r="K19" s="200"/>
      <c r="L19" s="200"/>
      <c r="M19" s="203"/>
      <c r="N19" s="2"/>
      <c r="O19" s="2"/>
      <c r="P19" s="2"/>
      <c r="Q19" s="51"/>
      <c r="R19" s="2"/>
    </row>
    <row r="20" spans="2:20" x14ac:dyDescent="0.3">
      <c r="D20" s="10" t="s">
        <v>107</v>
      </c>
      <c r="E20" s="166">
        <v>91.33</v>
      </c>
      <c r="F20" s="2"/>
      <c r="G20" s="2"/>
      <c r="H20" s="2"/>
      <c r="I20" s="2"/>
      <c r="J20" s="2"/>
      <c r="K20" s="2"/>
      <c r="L20" s="36"/>
      <c r="M20" s="2"/>
      <c r="N20" s="2"/>
      <c r="O20" s="2"/>
      <c r="P20" s="2"/>
      <c r="Q20" s="51"/>
      <c r="R20" s="2"/>
    </row>
    <row r="21" spans="2:20" x14ac:dyDescent="0.3">
      <c r="D21" s="10" t="s">
        <v>81</v>
      </c>
      <c r="E21" s="19">
        <v>258.81</v>
      </c>
      <c r="F21" s="2"/>
      <c r="G21" s="31"/>
      <c r="H21" s="2"/>
      <c r="I21" s="2"/>
      <c r="J21" s="36"/>
      <c r="K21" s="2"/>
      <c r="L21" s="2"/>
      <c r="M21" s="2"/>
      <c r="N21" s="2"/>
      <c r="O21" s="49"/>
      <c r="P21" s="49"/>
      <c r="Q21" s="51"/>
      <c r="R21" s="2"/>
    </row>
    <row r="22" spans="2:20" ht="28.8" x14ac:dyDescent="0.3">
      <c r="D22" s="10" t="s">
        <v>44</v>
      </c>
      <c r="E22" s="11">
        <v>180.58</v>
      </c>
      <c r="F22" s="2"/>
      <c r="G22" s="31"/>
      <c r="H22" s="2"/>
      <c r="I22" s="2"/>
      <c r="J22" s="36"/>
      <c r="K22" s="2"/>
      <c r="L22" s="2"/>
      <c r="M22" s="2"/>
      <c r="N22" s="2"/>
      <c r="O22" s="49"/>
      <c r="P22" s="49"/>
      <c r="Q22" s="51"/>
      <c r="R22" s="2"/>
    </row>
    <row r="23" spans="2:20" ht="15" thickBot="1" x14ac:dyDescent="0.35">
      <c r="D23" s="12" t="s">
        <v>9</v>
      </c>
      <c r="E23" s="13">
        <v>104.54</v>
      </c>
      <c r="F23" s="2"/>
      <c r="G23" s="31"/>
      <c r="H23" s="2"/>
      <c r="I23" s="2"/>
      <c r="J23" s="36"/>
      <c r="K23" s="2"/>
      <c r="L23" s="2"/>
      <c r="M23" s="2"/>
      <c r="N23" s="2"/>
      <c r="O23" s="49"/>
      <c r="P23" s="49"/>
      <c r="Q23" s="51"/>
      <c r="R23" s="2"/>
    </row>
    <row r="24" spans="2:20" ht="15" thickBot="1" x14ac:dyDescent="0.35">
      <c r="D24" s="7" t="s">
        <v>10</v>
      </c>
      <c r="E24" s="8">
        <f>SUM(E5:E23)</f>
        <v>1999.6199999999997</v>
      </c>
      <c r="F24" s="2"/>
      <c r="G24" s="31"/>
      <c r="H24" s="2"/>
      <c r="I24" s="2"/>
      <c r="J24" s="36"/>
      <c r="K24" s="2"/>
      <c r="L24" s="2"/>
      <c r="M24" s="2"/>
      <c r="N24" s="2"/>
      <c r="O24" s="49"/>
      <c r="P24" s="49"/>
      <c r="Q24" s="51"/>
      <c r="R24" s="2"/>
    </row>
    <row r="25" spans="2:20" x14ac:dyDescent="0.3">
      <c r="D25" s="167"/>
      <c r="E25" s="168"/>
      <c r="F25" s="2"/>
      <c r="G25" s="31"/>
      <c r="H25" s="2"/>
      <c r="I25" s="2"/>
      <c r="J25" s="36"/>
      <c r="K25" s="2"/>
      <c r="L25" s="2"/>
      <c r="M25" s="2"/>
      <c r="N25" s="2"/>
      <c r="O25" s="49"/>
      <c r="P25" s="49"/>
      <c r="Q25" s="51"/>
      <c r="R25" s="2"/>
    </row>
    <row r="26" spans="2:20" x14ac:dyDescent="0.3">
      <c r="D26" s="167"/>
      <c r="E26" s="168"/>
      <c r="F26" s="2"/>
      <c r="G26" s="31"/>
      <c r="H26" s="2"/>
      <c r="I26" s="2"/>
      <c r="J26" s="36"/>
      <c r="K26" s="2"/>
      <c r="L26" s="2"/>
      <c r="M26" s="2"/>
      <c r="N26" s="2"/>
      <c r="O26" s="49"/>
      <c r="P26" s="49"/>
      <c r="Q26" s="51"/>
      <c r="R26" s="2"/>
    </row>
    <row r="27" spans="2:20" ht="15" thickBot="1" x14ac:dyDescent="0.35">
      <c r="B27" s="2"/>
      <c r="C27" s="2"/>
      <c r="D27" s="167"/>
      <c r="E27" s="168"/>
      <c r="F27" s="2"/>
      <c r="G27" s="2"/>
      <c r="H27" s="2"/>
      <c r="I27" s="2"/>
      <c r="J27" s="36"/>
      <c r="K27" s="2"/>
      <c r="L27" s="3"/>
      <c r="M27" s="3"/>
      <c r="N27" s="2"/>
      <c r="O27" s="49"/>
      <c r="P27" s="49"/>
      <c r="Q27" s="51"/>
      <c r="R27" s="2"/>
    </row>
    <row r="28" spans="2:20" ht="9.75" customHeight="1" thickBot="1" x14ac:dyDescent="0.35">
      <c r="B28" s="214"/>
      <c r="C28" s="215"/>
      <c r="D28" s="215"/>
      <c r="E28" s="215"/>
      <c r="F28" s="215"/>
      <c r="G28" s="215"/>
      <c r="H28" s="215"/>
      <c r="I28" s="215"/>
      <c r="J28" s="212">
        <v>1550</v>
      </c>
      <c r="K28" s="213">
        <v>0.25</v>
      </c>
      <c r="L28" s="213"/>
      <c r="M28" s="213"/>
      <c r="N28" s="213"/>
      <c r="O28" s="216"/>
      <c r="P28" s="216"/>
      <c r="Q28" s="217"/>
      <c r="R28" s="218"/>
      <c r="S28" s="218">
        <v>0.1</v>
      </c>
      <c r="T28" s="219"/>
    </row>
    <row r="29" spans="2:20" ht="5.25" customHeight="1" thickBot="1" x14ac:dyDescent="0.35">
      <c r="B29" s="4"/>
      <c r="C29" s="4"/>
      <c r="D29" s="4"/>
      <c r="E29" s="4"/>
      <c r="F29" s="4"/>
      <c r="G29" s="4"/>
      <c r="H29" s="4"/>
      <c r="I29" s="4"/>
      <c r="J29" s="37"/>
      <c r="K29" s="3"/>
      <c r="L29" s="3"/>
      <c r="M29" s="3"/>
      <c r="N29" s="3"/>
      <c r="O29" s="49"/>
      <c r="P29" s="49"/>
      <c r="Q29" s="51"/>
      <c r="R29" s="2"/>
      <c r="S29" s="2"/>
    </row>
    <row r="30" spans="2:20" ht="30" customHeight="1" thickTop="1" thickBot="1" x14ac:dyDescent="0.35">
      <c r="B30" s="5" t="s">
        <v>18</v>
      </c>
      <c r="C30" s="6" t="s">
        <v>11</v>
      </c>
      <c r="D30" s="6" t="s">
        <v>12</v>
      </c>
      <c r="E30" s="6" t="s">
        <v>13</v>
      </c>
      <c r="F30" s="6" t="s">
        <v>14</v>
      </c>
      <c r="G30" s="6" t="s">
        <v>15</v>
      </c>
      <c r="H30" s="6" t="s">
        <v>16</v>
      </c>
      <c r="I30" s="18" t="s">
        <v>17</v>
      </c>
      <c r="J30" s="42" t="s">
        <v>65</v>
      </c>
      <c r="K30" s="43" t="s">
        <v>91</v>
      </c>
      <c r="L30" s="80" t="s">
        <v>72</v>
      </c>
      <c r="M30" s="81" t="s">
        <v>92</v>
      </c>
      <c r="N30" s="82" t="s">
        <v>71</v>
      </c>
      <c r="O30" s="491" t="s">
        <v>109</v>
      </c>
      <c r="P30" s="492"/>
      <c r="Q30" s="52" t="s">
        <v>73</v>
      </c>
      <c r="R30" s="36"/>
      <c r="S30" s="78" t="s">
        <v>93</v>
      </c>
      <c r="T30" s="79" t="s">
        <v>77</v>
      </c>
    </row>
    <row r="31" spans="2:20" ht="6.75" customHeight="1" thickBot="1" x14ac:dyDescent="0.35">
      <c r="B31" s="220"/>
      <c r="C31" s="220"/>
      <c r="D31" s="220"/>
      <c r="E31" s="220"/>
      <c r="F31" s="220"/>
      <c r="G31" s="220"/>
      <c r="H31" s="220"/>
      <c r="I31" s="220"/>
      <c r="J31" s="221"/>
      <c r="K31" s="220"/>
      <c r="L31" s="220"/>
      <c r="M31" s="222"/>
      <c r="N31" s="223"/>
      <c r="O31" s="224"/>
      <c r="P31" s="224"/>
      <c r="Q31" s="225"/>
      <c r="R31" s="36"/>
      <c r="S31" s="226"/>
      <c r="T31" s="226"/>
    </row>
    <row r="32" spans="2:20" ht="15.75" customHeight="1" thickTop="1" x14ac:dyDescent="0.3">
      <c r="B32" s="448">
        <v>5</v>
      </c>
      <c r="C32" s="227" t="s">
        <v>113</v>
      </c>
      <c r="D32" s="326">
        <v>89</v>
      </c>
      <c r="E32" s="503">
        <v>0</v>
      </c>
      <c r="F32" s="515">
        <f>D32+E32</f>
        <v>89</v>
      </c>
      <c r="G32" s="330">
        <f>F32/$F$192</f>
        <v>1.8296456038138859E-2</v>
      </c>
      <c r="H32" s="331">
        <f>G32*$E$24</f>
        <v>36.585959422983223</v>
      </c>
      <c r="I32" s="534">
        <f>F32+H32</f>
        <v>125.58595942298322</v>
      </c>
      <c r="J32" s="545">
        <f>$J$28*$T$4</f>
        <v>10462500</v>
      </c>
      <c r="K32" s="537">
        <f>M32+(M32*$K$28)</f>
        <v>1173264750</v>
      </c>
      <c r="L32" s="229">
        <f>K32/$T$4</f>
        <v>173817</v>
      </c>
      <c r="M32" s="230">
        <f>F32*J32*Q32*P32</f>
        <v>938611800</v>
      </c>
      <c r="N32" s="231">
        <f>M32/$T$4</f>
        <v>139053.6</v>
      </c>
      <c r="O32" s="232" t="s">
        <v>74</v>
      </c>
      <c r="P32" s="233">
        <v>1.008</v>
      </c>
      <c r="Q32" s="234">
        <v>1</v>
      </c>
      <c r="R32" s="39"/>
      <c r="S32" s="235">
        <f>M32+(M32*$S$28)</f>
        <v>1032472980</v>
      </c>
      <c r="T32" s="236">
        <f>S32/$T$4</f>
        <v>152958.96</v>
      </c>
    </row>
    <row r="33" spans="2:20" ht="15.75" customHeight="1" x14ac:dyDescent="0.3">
      <c r="B33" s="449"/>
      <c r="C33" s="92" t="s">
        <v>114</v>
      </c>
      <c r="D33" s="327">
        <v>77.349999999999994</v>
      </c>
      <c r="E33" s="504">
        <v>0</v>
      </c>
      <c r="F33" s="516">
        <f>D33+E33</f>
        <v>77.349999999999994</v>
      </c>
      <c r="G33" s="332">
        <f>F33/$F$192</f>
        <v>1.5901470500562256E-2</v>
      </c>
      <c r="H33" s="328">
        <f>G33*$E$24</f>
        <v>31.796898442334292</v>
      </c>
      <c r="I33" s="535">
        <f>F33+H33</f>
        <v>109.14689844233429</v>
      </c>
      <c r="J33" s="540">
        <f t="shared" ref="J33:J35" si="3">$J$28*$T$4</f>
        <v>10462500</v>
      </c>
      <c r="K33" s="538">
        <f t="shared" ref="K33:K35" si="4">M33+(M33*$K$28)</f>
        <v>1021708898.4375</v>
      </c>
      <c r="L33" s="121">
        <f>K33/$T$4</f>
        <v>151364.28125</v>
      </c>
      <c r="M33" s="144">
        <f t="shared" ref="M33:M35" si="5">F33*J33*Q33*P33</f>
        <v>817367118.75</v>
      </c>
      <c r="N33" s="122">
        <f>M33/$T$4</f>
        <v>121091.425</v>
      </c>
      <c r="O33" s="178" t="s">
        <v>74</v>
      </c>
      <c r="P33" s="184">
        <v>1.01</v>
      </c>
      <c r="Q33" s="188">
        <v>1</v>
      </c>
      <c r="R33" s="39"/>
      <c r="S33" s="117">
        <f t="shared" ref="S33:S35" si="6">M33+(M33*$S$28)</f>
        <v>899103830.625</v>
      </c>
      <c r="T33" s="123">
        <f>S33/$T$4</f>
        <v>133200.5675</v>
      </c>
    </row>
    <row r="34" spans="2:20" ht="15.75" customHeight="1" x14ac:dyDescent="0.3">
      <c r="B34" s="449"/>
      <c r="C34" s="92" t="s">
        <v>115</v>
      </c>
      <c r="D34" s="328">
        <v>97.4</v>
      </c>
      <c r="E34" s="504">
        <v>0</v>
      </c>
      <c r="F34" s="516">
        <f>D34+E34</f>
        <v>97.4</v>
      </c>
      <c r="G34" s="332">
        <f>F34/$F$192</f>
        <v>2.0023312563086797E-2</v>
      </c>
      <c r="H34" s="328">
        <f>G34*$E$24</f>
        <v>40.039016267399617</v>
      </c>
      <c r="I34" s="535">
        <f t="shared" ref="I34:I35" si="7">F34+H34</f>
        <v>137.43901626739961</v>
      </c>
      <c r="J34" s="540">
        <f t="shared" si="3"/>
        <v>10462500</v>
      </c>
      <c r="K34" s="538">
        <f t="shared" si="4"/>
        <v>1286547468.75</v>
      </c>
      <c r="L34" s="121">
        <f>K34/$T$4</f>
        <v>190599.625</v>
      </c>
      <c r="M34" s="144">
        <f t="shared" si="5"/>
        <v>1029237975</v>
      </c>
      <c r="N34" s="122">
        <f>M34/$T$4</f>
        <v>152479.70000000001</v>
      </c>
      <c r="O34" s="178" t="s">
        <v>75</v>
      </c>
      <c r="P34" s="184">
        <v>1.01</v>
      </c>
      <c r="Q34" s="188">
        <v>1</v>
      </c>
      <c r="R34" s="39"/>
      <c r="S34" s="117">
        <f t="shared" si="6"/>
        <v>1132161772.5</v>
      </c>
      <c r="T34" s="123">
        <f>S34/$T$4</f>
        <v>167727.67000000001</v>
      </c>
    </row>
    <row r="35" spans="2:20" ht="15.75" customHeight="1" thickBot="1" x14ac:dyDescent="0.35">
      <c r="B35" s="450"/>
      <c r="C35" s="339" t="s">
        <v>116</v>
      </c>
      <c r="D35" s="340">
        <v>89</v>
      </c>
      <c r="E35" s="341">
        <v>0</v>
      </c>
      <c r="F35" s="517">
        <f>D35+E35</f>
        <v>89</v>
      </c>
      <c r="G35" s="342">
        <f>F35/$F$192</f>
        <v>1.8296456038138859E-2</v>
      </c>
      <c r="H35" s="340">
        <f>G35*$E$24</f>
        <v>36.585959422983223</v>
      </c>
      <c r="I35" s="536">
        <f t="shared" si="7"/>
        <v>125.58595942298322</v>
      </c>
      <c r="J35" s="546">
        <f t="shared" si="3"/>
        <v>10462500</v>
      </c>
      <c r="K35" s="539">
        <f t="shared" si="4"/>
        <v>1173264750</v>
      </c>
      <c r="L35" s="343">
        <f>K35/$T$4</f>
        <v>173817</v>
      </c>
      <c r="M35" s="344">
        <f t="shared" si="5"/>
        <v>938611800</v>
      </c>
      <c r="N35" s="345">
        <f>M35/$T$4</f>
        <v>139053.6</v>
      </c>
      <c r="O35" s="180" t="s">
        <v>75</v>
      </c>
      <c r="P35" s="186">
        <v>1.008</v>
      </c>
      <c r="Q35" s="346">
        <v>1</v>
      </c>
      <c r="R35" s="2"/>
      <c r="S35" s="347">
        <f t="shared" si="6"/>
        <v>1032472980</v>
      </c>
      <c r="T35" s="348">
        <f>S35/$T$4</f>
        <v>152958.96</v>
      </c>
    </row>
    <row r="36" spans="2:20" ht="6.75" customHeight="1" thickBot="1" x14ac:dyDescent="0.35">
      <c r="B36" s="220"/>
      <c r="C36" s="220"/>
      <c r="D36" s="329"/>
      <c r="E36" s="220"/>
      <c r="F36" s="518"/>
      <c r="G36" s="316"/>
      <c r="H36" s="316"/>
      <c r="I36" s="316"/>
      <c r="J36" s="221"/>
      <c r="K36" s="220"/>
      <c r="L36" s="220"/>
      <c r="M36" s="222"/>
      <c r="N36" s="223"/>
      <c r="O36" s="224"/>
      <c r="P36" s="224"/>
      <c r="Q36" s="225"/>
      <c r="R36" s="36"/>
      <c r="S36" s="349"/>
      <c r="T36" s="349"/>
    </row>
    <row r="37" spans="2:20" ht="15.75" customHeight="1" x14ac:dyDescent="0.3">
      <c r="B37" s="451">
        <v>6</v>
      </c>
      <c r="C37" s="227" t="s">
        <v>113</v>
      </c>
      <c r="D37" s="326">
        <v>89</v>
      </c>
      <c r="E37" s="503">
        <v>0</v>
      </c>
      <c r="F37" s="519">
        <f>D37+E37</f>
        <v>89</v>
      </c>
      <c r="G37" s="330">
        <f>F37/$F$192</f>
        <v>1.8296456038138859E-2</v>
      </c>
      <c r="H37" s="331">
        <f>G37*$E$24</f>
        <v>36.585959422983223</v>
      </c>
      <c r="I37" s="331">
        <f>F37+H37</f>
        <v>125.58595942298322</v>
      </c>
      <c r="J37" s="545">
        <f t="shared" ref="J37:J40" si="8">$J$28*$T$4</f>
        <v>10462500</v>
      </c>
      <c r="K37" s="537">
        <f>M37+(M37*$K$28)</f>
        <v>1173264750</v>
      </c>
      <c r="L37" s="229">
        <f>K37/$T$4</f>
        <v>173817</v>
      </c>
      <c r="M37" s="230">
        <f>F37*J37*Q37*P37</f>
        <v>938611800</v>
      </c>
      <c r="N37" s="231">
        <f>M37/$T$4</f>
        <v>139053.6</v>
      </c>
      <c r="O37" s="232" t="s">
        <v>74</v>
      </c>
      <c r="P37" s="233">
        <v>1.008</v>
      </c>
      <c r="Q37" s="234">
        <v>1</v>
      </c>
      <c r="R37" s="39"/>
      <c r="S37" s="235">
        <f>M37+(M37*$S$28)</f>
        <v>1032472980</v>
      </c>
      <c r="T37" s="236">
        <f>S37/$T$4</f>
        <v>152958.96</v>
      </c>
    </row>
    <row r="38" spans="2:20" ht="15.75" customHeight="1" x14ac:dyDescent="0.3">
      <c r="B38" s="452"/>
      <c r="C38" s="92" t="s">
        <v>114</v>
      </c>
      <c r="D38" s="327">
        <v>77.349999999999994</v>
      </c>
      <c r="E38" s="504">
        <v>0</v>
      </c>
      <c r="F38" s="516">
        <f>D38+E38</f>
        <v>77.349999999999994</v>
      </c>
      <c r="G38" s="332">
        <f>F38/$F$192</f>
        <v>1.5901470500562256E-2</v>
      </c>
      <c r="H38" s="328">
        <f>G38*$E$24</f>
        <v>31.796898442334292</v>
      </c>
      <c r="I38" s="328">
        <f>F38+H38</f>
        <v>109.14689844233429</v>
      </c>
      <c r="J38" s="540">
        <f t="shared" si="8"/>
        <v>10462500</v>
      </c>
      <c r="K38" s="538">
        <f t="shared" ref="K38:K40" si="9">M38+(M38*$K$28)</f>
        <v>1021708898.4375</v>
      </c>
      <c r="L38" s="121">
        <f>K38/$T$4</f>
        <v>151364.28125</v>
      </c>
      <c r="M38" s="144">
        <f t="shared" ref="M38:M40" si="10">F38*J38*Q38*P38</f>
        <v>817367118.75</v>
      </c>
      <c r="N38" s="122">
        <f>M38/$T$4</f>
        <v>121091.425</v>
      </c>
      <c r="O38" s="178" t="s">
        <v>74</v>
      </c>
      <c r="P38" s="184">
        <v>1.01</v>
      </c>
      <c r="Q38" s="188">
        <v>1</v>
      </c>
      <c r="R38" s="39"/>
      <c r="S38" s="117">
        <f t="shared" ref="S38:S40" si="11">M38+(M38*$S$28)</f>
        <v>899103830.625</v>
      </c>
      <c r="T38" s="123">
        <f>S38/$T$4</f>
        <v>133200.5675</v>
      </c>
    </row>
    <row r="39" spans="2:20" ht="15.75" customHeight="1" x14ac:dyDescent="0.3">
      <c r="B39" s="452"/>
      <c r="C39" s="92" t="s">
        <v>115</v>
      </c>
      <c r="D39" s="328">
        <v>97.4</v>
      </c>
      <c r="E39" s="504">
        <v>0</v>
      </c>
      <c r="F39" s="516">
        <f>D39+E39</f>
        <v>97.4</v>
      </c>
      <c r="G39" s="332">
        <f>F39/$F$192</f>
        <v>2.0023312563086797E-2</v>
      </c>
      <c r="H39" s="328">
        <f>G39*$E$24</f>
        <v>40.039016267399617</v>
      </c>
      <c r="I39" s="328">
        <f t="shared" ref="I39:I40" si="12">F39+H39</f>
        <v>137.43901626739961</v>
      </c>
      <c r="J39" s="540">
        <f t="shared" si="8"/>
        <v>10462500</v>
      </c>
      <c r="K39" s="538">
        <f t="shared" si="9"/>
        <v>1286547468.75</v>
      </c>
      <c r="L39" s="121">
        <f>K39/$T$4</f>
        <v>190599.625</v>
      </c>
      <c r="M39" s="144">
        <f t="shared" si="10"/>
        <v>1029237975</v>
      </c>
      <c r="N39" s="122">
        <f>M39/$T$4</f>
        <v>152479.70000000001</v>
      </c>
      <c r="O39" s="178" t="s">
        <v>75</v>
      </c>
      <c r="P39" s="184">
        <v>1.01</v>
      </c>
      <c r="Q39" s="188">
        <v>1</v>
      </c>
      <c r="R39" s="39"/>
      <c r="S39" s="117">
        <f t="shared" si="11"/>
        <v>1132161772.5</v>
      </c>
      <c r="T39" s="123">
        <f>S39/$T$4</f>
        <v>167727.67000000001</v>
      </c>
    </row>
    <row r="40" spans="2:20" ht="15.75" customHeight="1" thickBot="1" x14ac:dyDescent="0.35">
      <c r="B40" s="453"/>
      <c r="C40" s="339" t="s">
        <v>116</v>
      </c>
      <c r="D40" s="340">
        <v>89</v>
      </c>
      <c r="E40" s="341">
        <v>0</v>
      </c>
      <c r="F40" s="517">
        <f>D40+E40</f>
        <v>89</v>
      </c>
      <c r="G40" s="342">
        <f>F40/$F$192</f>
        <v>1.8296456038138859E-2</v>
      </c>
      <c r="H40" s="340">
        <f>G40*$E$24</f>
        <v>36.585959422983223</v>
      </c>
      <c r="I40" s="340">
        <f t="shared" si="12"/>
        <v>125.58595942298322</v>
      </c>
      <c r="J40" s="546">
        <f t="shared" si="8"/>
        <v>10462500</v>
      </c>
      <c r="K40" s="539">
        <f t="shared" si="9"/>
        <v>1173264750</v>
      </c>
      <c r="L40" s="343">
        <f>K40/$T$4</f>
        <v>173817</v>
      </c>
      <c r="M40" s="344">
        <f t="shared" si="10"/>
        <v>938611800</v>
      </c>
      <c r="N40" s="345">
        <f>M40/$T$4</f>
        <v>139053.6</v>
      </c>
      <c r="O40" s="180" t="s">
        <v>75</v>
      </c>
      <c r="P40" s="186">
        <v>1.008</v>
      </c>
      <c r="Q40" s="346">
        <v>1</v>
      </c>
      <c r="R40" s="2"/>
      <c r="S40" s="347">
        <f t="shared" si="11"/>
        <v>1032472980</v>
      </c>
      <c r="T40" s="348">
        <f>S40/$T$4</f>
        <v>152958.96</v>
      </c>
    </row>
    <row r="41" spans="2:20" ht="6.75" customHeight="1" thickBot="1" x14ac:dyDescent="0.35">
      <c r="B41" s="220"/>
      <c r="C41" s="220"/>
      <c r="D41" s="329"/>
      <c r="E41" s="220"/>
      <c r="F41" s="518"/>
      <c r="G41" s="316"/>
      <c r="H41" s="316"/>
      <c r="I41" s="316"/>
      <c r="J41" s="221"/>
      <c r="K41" s="220"/>
      <c r="L41" s="220"/>
      <c r="M41" s="222"/>
      <c r="N41" s="223"/>
      <c r="O41" s="224"/>
      <c r="P41" s="224"/>
      <c r="Q41" s="225"/>
      <c r="R41" s="36"/>
      <c r="S41" s="226"/>
      <c r="T41" s="226"/>
    </row>
    <row r="42" spans="2:20" ht="15.75" customHeight="1" x14ac:dyDescent="0.3">
      <c r="B42" s="448">
        <v>7</v>
      </c>
      <c r="C42" s="227" t="s">
        <v>113</v>
      </c>
      <c r="D42" s="326">
        <v>89</v>
      </c>
      <c r="E42" s="503">
        <v>0</v>
      </c>
      <c r="F42" s="519">
        <f>D42+E42</f>
        <v>89</v>
      </c>
      <c r="G42" s="330">
        <f>F42/$F$192</f>
        <v>1.8296456038138859E-2</v>
      </c>
      <c r="H42" s="331">
        <f>G42*$E$24</f>
        <v>36.585959422983223</v>
      </c>
      <c r="I42" s="331">
        <f>F42+H42</f>
        <v>125.58595942298322</v>
      </c>
      <c r="J42" s="545">
        <f t="shared" ref="J42:J45" si="13">$J$28*$T$4</f>
        <v>10462500</v>
      </c>
      <c r="K42" s="537">
        <f>M42+(M42*$K$28)</f>
        <v>1173264750</v>
      </c>
      <c r="L42" s="229">
        <f>K42/$T$4</f>
        <v>173817</v>
      </c>
      <c r="M42" s="230">
        <f>F42*J42*Q42*P42</f>
        <v>938611800</v>
      </c>
      <c r="N42" s="231">
        <f>M42/$T$4</f>
        <v>139053.6</v>
      </c>
      <c r="O42" s="232" t="s">
        <v>74</v>
      </c>
      <c r="P42" s="233">
        <v>1.008</v>
      </c>
      <c r="Q42" s="234">
        <v>1</v>
      </c>
      <c r="R42" s="39"/>
      <c r="S42" s="235">
        <f>M42+(M42*$S$28)</f>
        <v>1032472980</v>
      </c>
      <c r="T42" s="236">
        <f>S42/$T$4</f>
        <v>152958.96</v>
      </c>
    </row>
    <row r="43" spans="2:20" ht="15.75" customHeight="1" x14ac:dyDescent="0.3">
      <c r="B43" s="449"/>
      <c r="C43" s="92" t="s">
        <v>114</v>
      </c>
      <c r="D43" s="327">
        <v>77.349999999999994</v>
      </c>
      <c r="E43" s="504">
        <v>0</v>
      </c>
      <c r="F43" s="516">
        <f>D43+E43</f>
        <v>77.349999999999994</v>
      </c>
      <c r="G43" s="332">
        <f>F43/$F$192</f>
        <v>1.5901470500562256E-2</v>
      </c>
      <c r="H43" s="328">
        <f>G43*$E$24</f>
        <v>31.796898442334292</v>
      </c>
      <c r="I43" s="328">
        <f>F43+H43</f>
        <v>109.14689844233429</v>
      </c>
      <c r="J43" s="540">
        <f t="shared" si="13"/>
        <v>10462500</v>
      </c>
      <c r="K43" s="538">
        <f>M43+(M43*$K$28)</f>
        <v>1021708898.4375</v>
      </c>
      <c r="L43" s="121">
        <f>K43/$T$4</f>
        <v>151364.28125</v>
      </c>
      <c r="M43" s="144">
        <f t="shared" ref="M43:M45" si="14">F43*J43*Q43*P43</f>
        <v>817367118.75</v>
      </c>
      <c r="N43" s="122">
        <f>M43/$T$4</f>
        <v>121091.425</v>
      </c>
      <c r="O43" s="178" t="s">
        <v>74</v>
      </c>
      <c r="P43" s="184">
        <v>1.01</v>
      </c>
      <c r="Q43" s="188">
        <v>1</v>
      </c>
      <c r="R43" s="39"/>
      <c r="S43" s="117">
        <f>M43+(M43*$S$28)</f>
        <v>899103830.625</v>
      </c>
      <c r="T43" s="123">
        <f>S43/$T$4</f>
        <v>133200.5675</v>
      </c>
    </row>
    <row r="44" spans="2:20" ht="15.75" customHeight="1" x14ac:dyDescent="0.3">
      <c r="B44" s="449"/>
      <c r="C44" s="92" t="s">
        <v>115</v>
      </c>
      <c r="D44" s="328">
        <v>97.4</v>
      </c>
      <c r="E44" s="504">
        <v>0</v>
      </c>
      <c r="F44" s="516">
        <f>D44+E44</f>
        <v>97.4</v>
      </c>
      <c r="G44" s="332">
        <f>F44/$F$192</f>
        <v>2.0023312563086797E-2</v>
      </c>
      <c r="H44" s="328">
        <f>G44*$E$24</f>
        <v>40.039016267399617</v>
      </c>
      <c r="I44" s="328">
        <f t="shared" ref="I44:I45" si="15">F44+H44</f>
        <v>137.43901626739961</v>
      </c>
      <c r="J44" s="540">
        <f t="shared" si="13"/>
        <v>10462500</v>
      </c>
      <c r="K44" s="538">
        <f>M44+(M44*$K$28)</f>
        <v>1286547468.75</v>
      </c>
      <c r="L44" s="121">
        <f>K44/$T$4</f>
        <v>190599.625</v>
      </c>
      <c r="M44" s="144">
        <f t="shared" si="14"/>
        <v>1029237975</v>
      </c>
      <c r="N44" s="122">
        <f>M44/$T$4</f>
        <v>152479.70000000001</v>
      </c>
      <c r="O44" s="178" t="s">
        <v>75</v>
      </c>
      <c r="P44" s="184">
        <v>1.01</v>
      </c>
      <c r="Q44" s="188">
        <v>1</v>
      </c>
      <c r="R44" s="39"/>
      <c r="S44" s="117">
        <f>M44+(M44*$S$28)</f>
        <v>1132161772.5</v>
      </c>
      <c r="T44" s="123">
        <f>S44/$T$4</f>
        <v>167727.67000000001</v>
      </c>
    </row>
    <row r="45" spans="2:20" ht="15.75" customHeight="1" thickBot="1" x14ac:dyDescent="0.35">
      <c r="B45" s="450"/>
      <c r="C45" s="339" t="s">
        <v>116</v>
      </c>
      <c r="D45" s="340">
        <v>89</v>
      </c>
      <c r="E45" s="341">
        <v>0</v>
      </c>
      <c r="F45" s="517">
        <f>D45+E45</f>
        <v>89</v>
      </c>
      <c r="G45" s="342">
        <f>F45/$F$192</f>
        <v>1.8296456038138859E-2</v>
      </c>
      <c r="H45" s="340">
        <f>G45*$E$24</f>
        <v>36.585959422983223</v>
      </c>
      <c r="I45" s="340">
        <f t="shared" si="15"/>
        <v>125.58595942298322</v>
      </c>
      <c r="J45" s="546">
        <f t="shared" si="13"/>
        <v>10462500</v>
      </c>
      <c r="K45" s="539">
        <f>M45+(M45*$K$28)</f>
        <v>1173264750</v>
      </c>
      <c r="L45" s="343">
        <f>K45/$T$4</f>
        <v>173817</v>
      </c>
      <c r="M45" s="344">
        <f t="shared" si="14"/>
        <v>938611800</v>
      </c>
      <c r="N45" s="345">
        <f>M45/$T$4</f>
        <v>139053.6</v>
      </c>
      <c r="O45" s="180" t="s">
        <v>75</v>
      </c>
      <c r="P45" s="186">
        <v>1.008</v>
      </c>
      <c r="Q45" s="346">
        <v>1</v>
      </c>
      <c r="R45" s="2"/>
      <c r="S45" s="347">
        <f>M45+(M45*$S$28)</f>
        <v>1032472980</v>
      </c>
      <c r="T45" s="348">
        <f>S45/$T$4</f>
        <v>152958.96</v>
      </c>
    </row>
    <row r="46" spans="2:20" ht="6.75" customHeight="1" thickBot="1" x14ac:dyDescent="0.35">
      <c r="B46" s="2"/>
      <c r="C46" s="4"/>
      <c r="D46" s="4"/>
      <c r="E46" s="4"/>
      <c r="F46" s="520"/>
      <c r="G46" s="317"/>
      <c r="H46" s="317"/>
      <c r="I46" s="317"/>
      <c r="J46" s="45"/>
      <c r="K46" s="46"/>
      <c r="L46" s="46"/>
      <c r="M46" s="83"/>
      <c r="N46" s="84"/>
      <c r="O46" s="47"/>
      <c r="P46" s="47"/>
      <c r="Q46" s="53"/>
      <c r="R46" s="2"/>
      <c r="S46" s="46"/>
      <c r="T46" s="46"/>
    </row>
    <row r="47" spans="2:20" ht="15.75" customHeight="1" x14ac:dyDescent="0.3">
      <c r="B47" s="426">
        <v>8</v>
      </c>
      <c r="C47" s="145" t="s">
        <v>94</v>
      </c>
      <c r="D47" s="146">
        <v>28.78</v>
      </c>
      <c r="E47" s="505">
        <v>0</v>
      </c>
      <c r="F47" s="521">
        <f t="shared" ref="F47:F54" si="16">D47+E47</f>
        <v>28.78</v>
      </c>
      <c r="G47" s="333">
        <f t="shared" ref="G47:G54" si="17">F47/$F$192</f>
        <v>5.9165393795240044E-3</v>
      </c>
      <c r="H47" s="334">
        <f t="shared" ref="H47:H54" si="18">G47*$E$24</f>
        <v>11.830830474083788</v>
      </c>
      <c r="I47" s="334">
        <f>F47+H47</f>
        <v>40.610830474083791</v>
      </c>
      <c r="J47" s="547">
        <f t="shared" ref="J47:J54" si="19">$J$28*$T$4</f>
        <v>10462500</v>
      </c>
      <c r="K47" s="541">
        <f>M47+(M47*$K$28)</f>
        <v>379399545</v>
      </c>
      <c r="L47" s="147">
        <f t="shared" ref="L47:L54" si="20">K47/$T$4</f>
        <v>56207.34</v>
      </c>
      <c r="M47" s="172">
        <f>F47*J47*Q47*P47</f>
        <v>303519636</v>
      </c>
      <c r="N47" s="149">
        <f t="shared" ref="N47:N56" si="21">M47/$T$4</f>
        <v>44965.872000000003</v>
      </c>
      <c r="O47" s="177" t="s">
        <v>88</v>
      </c>
      <c r="P47" s="183">
        <v>1.008</v>
      </c>
      <c r="Q47" s="187">
        <v>1</v>
      </c>
      <c r="R47" s="39"/>
      <c r="S47" s="159">
        <f>M47+(M47*$S$28)</f>
        <v>333871599.60000002</v>
      </c>
      <c r="T47" s="160">
        <f t="shared" ref="T47:T54" si="22">S47/$T$4</f>
        <v>49462.459200000005</v>
      </c>
    </row>
    <row r="48" spans="2:20" ht="15.75" customHeight="1" x14ac:dyDescent="0.3">
      <c r="B48" s="427"/>
      <c r="C48" s="92" t="s">
        <v>78</v>
      </c>
      <c r="D48" s="114">
        <v>42.28</v>
      </c>
      <c r="E48" s="506">
        <v>6.38</v>
      </c>
      <c r="F48" s="522">
        <f t="shared" si="16"/>
        <v>48.660000000000004</v>
      </c>
      <c r="G48" s="332">
        <f t="shared" si="17"/>
        <v>1.0003433155234123E-2</v>
      </c>
      <c r="H48" s="328">
        <f t="shared" si="18"/>
        <v>20.003065005869253</v>
      </c>
      <c r="I48" s="328">
        <f>F48+H48</f>
        <v>68.663065005869257</v>
      </c>
      <c r="J48" s="540">
        <f t="shared" si="19"/>
        <v>10462500</v>
      </c>
      <c r="K48" s="538">
        <f t="shared" ref="K48:K54" si="23">M48+(M48*$K$28)</f>
        <v>642745378.12500012</v>
      </c>
      <c r="L48" s="121">
        <f t="shared" si="20"/>
        <v>95221.53750000002</v>
      </c>
      <c r="M48" s="144">
        <f t="shared" ref="M48:M54" si="24">F48*J48*Q48*P48</f>
        <v>514196302.50000006</v>
      </c>
      <c r="N48" s="122">
        <f t="shared" si="21"/>
        <v>76177.23000000001</v>
      </c>
      <c r="O48" s="178" t="s">
        <v>74</v>
      </c>
      <c r="P48" s="184">
        <v>1.01</v>
      </c>
      <c r="Q48" s="188">
        <v>1</v>
      </c>
      <c r="R48" s="39"/>
      <c r="S48" s="117">
        <f t="shared" ref="S48:S54" si="25">M48+(M48*$S$28)</f>
        <v>565615932.75000012</v>
      </c>
      <c r="T48" s="123">
        <f t="shared" si="22"/>
        <v>83794.953000000023</v>
      </c>
    </row>
    <row r="49" spans="2:20" ht="15.75" customHeight="1" x14ac:dyDescent="0.3">
      <c r="B49" s="427"/>
      <c r="C49" s="92" t="s">
        <v>95</v>
      </c>
      <c r="D49" s="115">
        <v>42.28</v>
      </c>
      <c r="E49" s="506">
        <v>6.38</v>
      </c>
      <c r="F49" s="522">
        <f t="shared" si="16"/>
        <v>48.660000000000004</v>
      </c>
      <c r="G49" s="332">
        <f t="shared" si="17"/>
        <v>1.0003433155234123E-2</v>
      </c>
      <c r="H49" s="328">
        <f t="shared" si="18"/>
        <v>20.003065005869253</v>
      </c>
      <c r="I49" s="328">
        <f t="shared" ref="I49:I54" si="26">F49+H49</f>
        <v>68.663065005869257</v>
      </c>
      <c r="J49" s="540">
        <f t="shared" si="19"/>
        <v>10462500</v>
      </c>
      <c r="K49" s="538">
        <f t="shared" si="23"/>
        <v>642745378.12500012</v>
      </c>
      <c r="L49" s="121">
        <f t="shared" si="20"/>
        <v>95221.53750000002</v>
      </c>
      <c r="M49" s="144">
        <f t="shared" si="24"/>
        <v>514196302.50000006</v>
      </c>
      <c r="N49" s="122">
        <f t="shared" si="21"/>
        <v>76177.23000000001</v>
      </c>
      <c r="O49" s="178" t="s">
        <v>74</v>
      </c>
      <c r="P49" s="184">
        <v>1.01</v>
      </c>
      <c r="Q49" s="188">
        <v>1</v>
      </c>
      <c r="R49" s="39"/>
      <c r="S49" s="117">
        <f t="shared" si="25"/>
        <v>565615932.75000012</v>
      </c>
      <c r="T49" s="123">
        <f t="shared" si="22"/>
        <v>83794.953000000023</v>
      </c>
    </row>
    <row r="50" spans="2:20" ht="15.75" customHeight="1" x14ac:dyDescent="0.3">
      <c r="B50" s="427"/>
      <c r="C50" s="150" t="s">
        <v>90</v>
      </c>
      <c r="D50" s="151">
        <v>28.78</v>
      </c>
      <c r="E50" s="152">
        <v>0</v>
      </c>
      <c r="F50" s="523">
        <f t="shared" si="16"/>
        <v>28.78</v>
      </c>
      <c r="G50" s="335">
        <f t="shared" si="17"/>
        <v>5.9165393795240044E-3</v>
      </c>
      <c r="H50" s="336">
        <f t="shared" si="18"/>
        <v>11.830830474083788</v>
      </c>
      <c r="I50" s="336">
        <f t="shared" si="26"/>
        <v>40.610830474083791</v>
      </c>
      <c r="J50" s="548">
        <f t="shared" si="19"/>
        <v>10462500</v>
      </c>
      <c r="K50" s="542">
        <f t="shared" si="23"/>
        <v>379399545</v>
      </c>
      <c r="L50" s="153">
        <f t="shared" si="20"/>
        <v>56207.34</v>
      </c>
      <c r="M50" s="148">
        <f t="shared" si="24"/>
        <v>303519636</v>
      </c>
      <c r="N50" s="154">
        <f t="shared" si="21"/>
        <v>44965.872000000003</v>
      </c>
      <c r="O50" s="179" t="s">
        <v>88</v>
      </c>
      <c r="P50" s="185">
        <v>1.008</v>
      </c>
      <c r="Q50" s="189">
        <v>1</v>
      </c>
      <c r="R50" s="2"/>
      <c r="S50" s="161">
        <f t="shared" si="25"/>
        <v>333871599.60000002</v>
      </c>
      <c r="T50" s="162">
        <f t="shared" si="22"/>
        <v>49462.459200000005</v>
      </c>
    </row>
    <row r="51" spans="2:20" ht="15.75" customHeight="1" x14ac:dyDescent="0.3">
      <c r="B51" s="427"/>
      <c r="C51" s="150" t="s">
        <v>79</v>
      </c>
      <c r="D51" s="151">
        <v>28.78</v>
      </c>
      <c r="E51" s="152">
        <v>0</v>
      </c>
      <c r="F51" s="523">
        <f t="shared" si="16"/>
        <v>28.78</v>
      </c>
      <c r="G51" s="335">
        <f t="shared" si="17"/>
        <v>5.9165393795240044E-3</v>
      </c>
      <c r="H51" s="336">
        <f t="shared" si="18"/>
        <v>11.830830474083788</v>
      </c>
      <c r="I51" s="336">
        <f t="shared" si="26"/>
        <v>40.610830474083791</v>
      </c>
      <c r="J51" s="548">
        <f t="shared" si="19"/>
        <v>10462500</v>
      </c>
      <c r="K51" s="542">
        <f t="shared" si="23"/>
        <v>376388437.5</v>
      </c>
      <c r="L51" s="153">
        <f t="shared" si="20"/>
        <v>55761.25</v>
      </c>
      <c r="M51" s="148">
        <f t="shared" si="24"/>
        <v>301110750</v>
      </c>
      <c r="N51" s="154">
        <f t="shared" si="21"/>
        <v>44609</v>
      </c>
      <c r="O51" s="179" t="s">
        <v>89</v>
      </c>
      <c r="P51" s="185">
        <v>1</v>
      </c>
      <c r="Q51" s="189">
        <v>1</v>
      </c>
      <c r="R51" s="2"/>
      <c r="S51" s="161">
        <f t="shared" si="25"/>
        <v>331221825</v>
      </c>
      <c r="T51" s="162">
        <f t="shared" si="22"/>
        <v>49069.9</v>
      </c>
    </row>
    <row r="52" spans="2:20" ht="15.75" customHeight="1" x14ac:dyDescent="0.3">
      <c r="B52" s="427"/>
      <c r="C52" s="92" t="s">
        <v>96</v>
      </c>
      <c r="D52" s="115">
        <v>42.28</v>
      </c>
      <c r="E52" s="506">
        <v>6.38</v>
      </c>
      <c r="F52" s="522">
        <f t="shared" si="16"/>
        <v>48.660000000000004</v>
      </c>
      <c r="G52" s="332">
        <f t="shared" si="17"/>
        <v>1.0003433155234123E-2</v>
      </c>
      <c r="H52" s="328">
        <f t="shared" si="18"/>
        <v>20.003065005869253</v>
      </c>
      <c r="I52" s="328">
        <f t="shared" si="26"/>
        <v>68.663065005869257</v>
      </c>
      <c r="J52" s="540">
        <f t="shared" si="19"/>
        <v>10462500</v>
      </c>
      <c r="K52" s="538">
        <f t="shared" si="23"/>
        <v>636381562.50000012</v>
      </c>
      <c r="L52" s="121">
        <f t="shared" si="20"/>
        <v>94278.750000000015</v>
      </c>
      <c r="M52" s="144">
        <f t="shared" si="24"/>
        <v>509105250.00000006</v>
      </c>
      <c r="N52" s="122">
        <f t="shared" si="21"/>
        <v>75423.000000000015</v>
      </c>
      <c r="O52" s="178" t="s">
        <v>108</v>
      </c>
      <c r="P52" s="184">
        <v>1</v>
      </c>
      <c r="Q52" s="188">
        <v>1</v>
      </c>
      <c r="R52" s="2"/>
      <c r="S52" s="117">
        <f t="shared" si="25"/>
        <v>560015775.00000012</v>
      </c>
      <c r="T52" s="123">
        <f t="shared" si="22"/>
        <v>82965.300000000017</v>
      </c>
    </row>
    <row r="53" spans="2:20" ht="15.75" customHeight="1" x14ac:dyDescent="0.3">
      <c r="B53" s="427"/>
      <c r="C53" s="92" t="s">
        <v>80</v>
      </c>
      <c r="D53" s="116">
        <v>42.28</v>
      </c>
      <c r="E53" s="506">
        <v>6.38</v>
      </c>
      <c r="F53" s="522">
        <f t="shared" si="16"/>
        <v>48.660000000000004</v>
      </c>
      <c r="G53" s="332">
        <f t="shared" si="17"/>
        <v>1.0003433155234123E-2</v>
      </c>
      <c r="H53" s="328">
        <f t="shared" si="18"/>
        <v>20.003065005869253</v>
      </c>
      <c r="I53" s="328">
        <f t="shared" si="26"/>
        <v>68.663065005869257</v>
      </c>
      <c r="J53" s="540">
        <f t="shared" si="19"/>
        <v>10462500</v>
      </c>
      <c r="K53" s="538">
        <f t="shared" si="23"/>
        <v>636381562.50000012</v>
      </c>
      <c r="L53" s="121">
        <f t="shared" si="20"/>
        <v>94278.750000000015</v>
      </c>
      <c r="M53" s="144">
        <f t="shared" si="24"/>
        <v>509105250.00000006</v>
      </c>
      <c r="N53" s="122">
        <f t="shared" si="21"/>
        <v>75423.000000000015</v>
      </c>
      <c r="O53" s="178" t="s">
        <v>75</v>
      </c>
      <c r="P53" s="184">
        <v>1</v>
      </c>
      <c r="Q53" s="188">
        <v>1</v>
      </c>
      <c r="R53" s="2"/>
      <c r="S53" s="117">
        <f t="shared" si="25"/>
        <v>560015775.00000012</v>
      </c>
      <c r="T53" s="123">
        <f t="shared" si="22"/>
        <v>82965.300000000017</v>
      </c>
    </row>
    <row r="54" spans="2:20" ht="15.75" customHeight="1" thickBot="1" x14ac:dyDescent="0.35">
      <c r="B54" s="427"/>
      <c r="C54" s="350" t="s">
        <v>97</v>
      </c>
      <c r="D54" s="351">
        <v>28.78</v>
      </c>
      <c r="E54" s="507">
        <v>0</v>
      </c>
      <c r="F54" s="524">
        <f t="shared" si="16"/>
        <v>28.78</v>
      </c>
      <c r="G54" s="352">
        <f t="shared" si="17"/>
        <v>5.9165393795240044E-3</v>
      </c>
      <c r="H54" s="353">
        <f t="shared" si="18"/>
        <v>11.830830474083788</v>
      </c>
      <c r="I54" s="353">
        <f t="shared" si="26"/>
        <v>40.610830474083791</v>
      </c>
      <c r="J54" s="549">
        <f t="shared" si="19"/>
        <v>10462500</v>
      </c>
      <c r="K54" s="543">
        <f t="shared" si="23"/>
        <v>376388437.5</v>
      </c>
      <c r="L54" s="355">
        <f t="shared" si="20"/>
        <v>55761.25</v>
      </c>
      <c r="M54" s="356">
        <f t="shared" si="24"/>
        <v>301110750</v>
      </c>
      <c r="N54" s="357">
        <f t="shared" si="21"/>
        <v>44609</v>
      </c>
      <c r="O54" s="358" t="s">
        <v>89</v>
      </c>
      <c r="P54" s="359">
        <v>1</v>
      </c>
      <c r="Q54" s="360">
        <v>1</v>
      </c>
      <c r="R54" s="2"/>
      <c r="S54" s="361">
        <f t="shared" si="25"/>
        <v>331221825</v>
      </c>
      <c r="T54" s="362">
        <f t="shared" si="22"/>
        <v>49069.9</v>
      </c>
    </row>
    <row r="55" spans="2:20" ht="15.75" customHeight="1" x14ac:dyDescent="0.3">
      <c r="B55" s="489"/>
      <c r="C55" s="367" t="s">
        <v>42</v>
      </c>
      <c r="D55" s="368">
        <v>2.78</v>
      </c>
      <c r="E55" s="508"/>
      <c r="F55" s="525">
        <f t="shared" ref="F55:F56" si="27">D55+E55</f>
        <v>2.78</v>
      </c>
      <c r="G55" s="381"/>
      <c r="H55" s="371"/>
      <c r="I55" s="371"/>
      <c r="J55" s="544"/>
      <c r="K55" s="372"/>
      <c r="L55" s="383"/>
      <c r="M55" s="408">
        <f>N55*$T$4</f>
        <v>33750000</v>
      </c>
      <c r="N55" s="409">
        <v>5000</v>
      </c>
      <c r="O55" s="379"/>
      <c r="P55" s="375"/>
      <c r="Q55" s="377"/>
      <c r="R55" s="2"/>
      <c r="S55" s="363"/>
      <c r="T55" s="364"/>
    </row>
    <row r="56" spans="2:20" ht="15.75" customHeight="1" thickBot="1" x14ac:dyDescent="0.35">
      <c r="B56" s="490"/>
      <c r="C56" s="369" t="s">
        <v>43</v>
      </c>
      <c r="D56" s="370">
        <v>2.78</v>
      </c>
      <c r="E56" s="509"/>
      <c r="F56" s="526">
        <f t="shared" si="27"/>
        <v>2.78</v>
      </c>
      <c r="G56" s="382"/>
      <c r="H56" s="373"/>
      <c r="I56" s="373"/>
      <c r="J56" s="374"/>
      <c r="K56" s="374"/>
      <c r="L56" s="384"/>
      <c r="M56" s="424">
        <f t="shared" ref="M56" si="28">N56*$T$4</f>
        <v>33750000</v>
      </c>
      <c r="N56" s="425">
        <v>5000</v>
      </c>
      <c r="O56" s="380"/>
      <c r="P56" s="376"/>
      <c r="Q56" s="378"/>
      <c r="R56" s="2"/>
      <c r="S56" s="365"/>
      <c r="T56" s="366"/>
    </row>
    <row r="57" spans="2:20" ht="6.75" customHeight="1" thickBot="1" x14ac:dyDescent="0.35">
      <c r="B57" s="2"/>
      <c r="C57" s="21"/>
      <c r="D57" s="2"/>
      <c r="E57" s="2"/>
      <c r="F57" s="527"/>
      <c r="G57" s="2"/>
      <c r="H57" s="2"/>
      <c r="I57" s="2"/>
      <c r="J57" s="36"/>
      <c r="K57" s="2"/>
      <c r="L57" s="2"/>
      <c r="M57" s="385"/>
      <c r="N57" s="386"/>
      <c r="O57" s="49"/>
      <c r="P57" s="49"/>
      <c r="Q57" s="54"/>
      <c r="S57" s="39"/>
      <c r="T57" s="2"/>
    </row>
    <row r="58" spans="2:20" ht="15.75" customHeight="1" x14ac:dyDescent="0.3">
      <c r="B58" s="426">
        <v>9</v>
      </c>
      <c r="C58" s="145" t="s">
        <v>94</v>
      </c>
      <c r="D58" s="146">
        <v>28.78</v>
      </c>
      <c r="E58" s="505">
        <v>0</v>
      </c>
      <c r="F58" s="521">
        <f t="shared" ref="F58:F65" si="29">D58+E58</f>
        <v>28.78</v>
      </c>
      <c r="G58" s="333">
        <f t="shared" ref="G58:G65" si="30">F58/$F$192</f>
        <v>5.9165393795240044E-3</v>
      </c>
      <c r="H58" s="334">
        <f t="shared" ref="H58:H65" si="31">G58*$E$24</f>
        <v>11.830830474083788</v>
      </c>
      <c r="I58" s="334">
        <f>F58+H58</f>
        <v>40.610830474083791</v>
      </c>
      <c r="J58" s="547">
        <f t="shared" ref="J58:J65" si="32">$J$28*$T$4</f>
        <v>10462500</v>
      </c>
      <c r="K58" s="173">
        <f>M58+(M58*$K$28)</f>
        <v>382434741.36000001</v>
      </c>
      <c r="L58" s="147">
        <f t="shared" ref="L58:L65" si="33">K58/$T$4</f>
        <v>56656.998720000003</v>
      </c>
      <c r="M58" s="172">
        <f>F58*J58*Q58*P58</f>
        <v>305947793.088</v>
      </c>
      <c r="N58" s="149">
        <f t="shared" ref="N58:N69" si="34">M58/$T$4</f>
        <v>45325.598976000001</v>
      </c>
      <c r="O58" s="177" t="s">
        <v>88</v>
      </c>
      <c r="P58" s="183">
        <v>1.008</v>
      </c>
      <c r="Q58" s="187">
        <v>1.008</v>
      </c>
      <c r="R58" s="39"/>
      <c r="S58" s="159">
        <f>M58+(M58*$S$28)</f>
        <v>336542572.39679998</v>
      </c>
      <c r="T58" s="160">
        <f t="shared" ref="T58:T65" si="35">S58/$T$4</f>
        <v>49858.158873599998</v>
      </c>
    </row>
    <row r="59" spans="2:20" ht="15.75" customHeight="1" x14ac:dyDescent="0.3">
      <c r="B59" s="427"/>
      <c r="C59" s="92" t="s">
        <v>78</v>
      </c>
      <c r="D59" s="114">
        <v>42.28</v>
      </c>
      <c r="E59" s="506">
        <v>6.38</v>
      </c>
      <c r="F59" s="522">
        <f t="shared" si="29"/>
        <v>48.660000000000004</v>
      </c>
      <c r="G59" s="332">
        <f t="shared" si="30"/>
        <v>1.0003433155234123E-2</v>
      </c>
      <c r="H59" s="328">
        <f t="shared" si="31"/>
        <v>20.003065005869253</v>
      </c>
      <c r="I59" s="328">
        <f>F59+H59</f>
        <v>68.663065005869257</v>
      </c>
      <c r="J59" s="540">
        <f t="shared" si="32"/>
        <v>10462500</v>
      </c>
      <c r="K59" s="174">
        <f t="shared" ref="K59:K65" si="36">M59+(M59*$K$28)</f>
        <v>647887341.1500001</v>
      </c>
      <c r="L59" s="121">
        <f t="shared" si="33"/>
        <v>95983.309800000017</v>
      </c>
      <c r="M59" s="144">
        <f t="shared" ref="M59:M65" si="37">F59*J59*Q59*P59</f>
        <v>518309872.92000008</v>
      </c>
      <c r="N59" s="122">
        <f t="shared" si="34"/>
        <v>76786.647840000005</v>
      </c>
      <c r="O59" s="178" t="s">
        <v>74</v>
      </c>
      <c r="P59" s="184">
        <v>1.01</v>
      </c>
      <c r="Q59" s="188">
        <v>1.008</v>
      </c>
      <c r="R59" s="39"/>
      <c r="S59" s="117">
        <f t="shared" ref="S59:S65" si="38">M59+(M59*$S$28)</f>
        <v>570140860.21200013</v>
      </c>
      <c r="T59" s="123">
        <f t="shared" si="35"/>
        <v>84465.312624000013</v>
      </c>
    </row>
    <row r="60" spans="2:20" ht="15.75" customHeight="1" x14ac:dyDescent="0.3">
      <c r="B60" s="427"/>
      <c r="C60" s="92" t="s">
        <v>95</v>
      </c>
      <c r="D60" s="115">
        <v>42.28</v>
      </c>
      <c r="E60" s="506">
        <v>6.38</v>
      </c>
      <c r="F60" s="522">
        <f t="shared" si="29"/>
        <v>48.660000000000004</v>
      </c>
      <c r="G60" s="332">
        <f t="shared" si="30"/>
        <v>1.0003433155234123E-2</v>
      </c>
      <c r="H60" s="328">
        <f t="shared" si="31"/>
        <v>20.003065005869253</v>
      </c>
      <c r="I60" s="328">
        <f t="shared" ref="I60:I65" si="39">F60+H60</f>
        <v>68.663065005869257</v>
      </c>
      <c r="J60" s="540">
        <f t="shared" si="32"/>
        <v>10462500</v>
      </c>
      <c r="K60" s="174">
        <f t="shared" si="36"/>
        <v>647887341.1500001</v>
      </c>
      <c r="L60" s="121">
        <f t="shared" si="33"/>
        <v>95983.309800000017</v>
      </c>
      <c r="M60" s="144">
        <f t="shared" si="37"/>
        <v>518309872.92000008</v>
      </c>
      <c r="N60" s="122">
        <f t="shared" si="34"/>
        <v>76786.647840000005</v>
      </c>
      <c r="O60" s="178" t="s">
        <v>74</v>
      </c>
      <c r="P60" s="184">
        <v>1.01</v>
      </c>
      <c r="Q60" s="188">
        <v>1.008</v>
      </c>
      <c r="R60" s="39"/>
      <c r="S60" s="117">
        <f t="shared" si="38"/>
        <v>570140860.21200013</v>
      </c>
      <c r="T60" s="123">
        <f t="shared" si="35"/>
        <v>84465.312624000013</v>
      </c>
    </row>
    <row r="61" spans="2:20" ht="15.75" customHeight="1" x14ac:dyDescent="0.3">
      <c r="B61" s="427"/>
      <c r="C61" s="150" t="s">
        <v>90</v>
      </c>
      <c r="D61" s="151">
        <v>28.78</v>
      </c>
      <c r="E61" s="152">
        <v>0</v>
      </c>
      <c r="F61" s="523">
        <f t="shared" si="29"/>
        <v>28.78</v>
      </c>
      <c r="G61" s="335">
        <f t="shared" si="30"/>
        <v>5.9165393795240044E-3</v>
      </c>
      <c r="H61" s="336">
        <f t="shared" si="31"/>
        <v>11.830830474083788</v>
      </c>
      <c r="I61" s="336">
        <f t="shared" si="39"/>
        <v>40.610830474083791</v>
      </c>
      <c r="J61" s="548">
        <f t="shared" si="32"/>
        <v>10462500</v>
      </c>
      <c r="K61" s="175">
        <f t="shared" si="36"/>
        <v>382434741.36000001</v>
      </c>
      <c r="L61" s="153">
        <f t="shared" si="33"/>
        <v>56656.998720000003</v>
      </c>
      <c r="M61" s="148">
        <f t="shared" si="37"/>
        <v>305947793.088</v>
      </c>
      <c r="N61" s="154">
        <f t="shared" si="34"/>
        <v>45325.598976000001</v>
      </c>
      <c r="O61" s="179" t="s">
        <v>88</v>
      </c>
      <c r="P61" s="185">
        <v>1.008</v>
      </c>
      <c r="Q61" s="189">
        <v>1.008</v>
      </c>
      <c r="R61" s="2"/>
      <c r="S61" s="161">
        <f t="shared" si="38"/>
        <v>336542572.39679998</v>
      </c>
      <c r="T61" s="162">
        <f t="shared" si="35"/>
        <v>49858.158873599998</v>
      </c>
    </row>
    <row r="62" spans="2:20" ht="15.75" customHeight="1" x14ac:dyDescent="0.3">
      <c r="B62" s="427"/>
      <c r="C62" s="150" t="s">
        <v>79</v>
      </c>
      <c r="D62" s="151">
        <v>28.78</v>
      </c>
      <c r="E62" s="152">
        <v>0</v>
      </c>
      <c r="F62" s="523">
        <f t="shared" si="29"/>
        <v>28.78</v>
      </c>
      <c r="G62" s="335">
        <f t="shared" si="30"/>
        <v>5.9165393795240044E-3</v>
      </c>
      <c r="H62" s="336">
        <f t="shared" si="31"/>
        <v>11.830830474083788</v>
      </c>
      <c r="I62" s="336">
        <f t="shared" si="39"/>
        <v>40.610830474083791</v>
      </c>
      <c r="J62" s="548">
        <f t="shared" si="32"/>
        <v>10462500</v>
      </c>
      <c r="K62" s="175">
        <f t="shared" si="36"/>
        <v>379399545</v>
      </c>
      <c r="L62" s="153">
        <f t="shared" si="33"/>
        <v>56207.34</v>
      </c>
      <c r="M62" s="148">
        <f t="shared" si="37"/>
        <v>303519636</v>
      </c>
      <c r="N62" s="154">
        <f t="shared" si="34"/>
        <v>44965.872000000003</v>
      </c>
      <c r="O62" s="179" t="s">
        <v>89</v>
      </c>
      <c r="P62" s="185">
        <v>1</v>
      </c>
      <c r="Q62" s="189">
        <v>1.008</v>
      </c>
      <c r="R62" s="2"/>
      <c r="S62" s="161">
        <f t="shared" si="38"/>
        <v>333871599.60000002</v>
      </c>
      <c r="T62" s="162">
        <f t="shared" si="35"/>
        <v>49462.459200000005</v>
      </c>
    </row>
    <row r="63" spans="2:20" ht="15.75" customHeight="1" x14ac:dyDescent="0.3">
      <c r="B63" s="427"/>
      <c r="C63" s="92" t="s">
        <v>96</v>
      </c>
      <c r="D63" s="115">
        <v>42.28</v>
      </c>
      <c r="E63" s="506">
        <v>6.38</v>
      </c>
      <c r="F63" s="522">
        <f t="shared" si="29"/>
        <v>48.660000000000004</v>
      </c>
      <c r="G63" s="332">
        <f t="shared" si="30"/>
        <v>1.0003433155234123E-2</v>
      </c>
      <c r="H63" s="328">
        <f t="shared" si="31"/>
        <v>20.003065005869253</v>
      </c>
      <c r="I63" s="328">
        <f t="shared" si="39"/>
        <v>68.663065005869257</v>
      </c>
      <c r="J63" s="540">
        <f t="shared" si="32"/>
        <v>10462500</v>
      </c>
      <c r="K63" s="174">
        <f t="shared" si="36"/>
        <v>641472615.00000012</v>
      </c>
      <c r="L63" s="121">
        <f t="shared" si="33"/>
        <v>95032.98000000001</v>
      </c>
      <c r="M63" s="144">
        <f t="shared" si="37"/>
        <v>513178092.00000006</v>
      </c>
      <c r="N63" s="122">
        <f t="shared" si="34"/>
        <v>76026.384000000005</v>
      </c>
      <c r="O63" s="178" t="s">
        <v>108</v>
      </c>
      <c r="P63" s="184">
        <v>1</v>
      </c>
      <c r="Q63" s="188">
        <v>1.008</v>
      </c>
      <c r="R63" s="2"/>
      <c r="S63" s="117">
        <f t="shared" si="38"/>
        <v>564495901.20000005</v>
      </c>
      <c r="T63" s="123">
        <f t="shared" si="35"/>
        <v>83629.022400000002</v>
      </c>
    </row>
    <row r="64" spans="2:20" ht="15.75" customHeight="1" x14ac:dyDescent="0.3">
      <c r="B64" s="427"/>
      <c r="C64" s="92" t="s">
        <v>80</v>
      </c>
      <c r="D64" s="116">
        <v>42.28</v>
      </c>
      <c r="E64" s="506">
        <v>6.38</v>
      </c>
      <c r="F64" s="522">
        <f t="shared" si="29"/>
        <v>48.660000000000004</v>
      </c>
      <c r="G64" s="332">
        <f t="shared" si="30"/>
        <v>1.0003433155234123E-2</v>
      </c>
      <c r="H64" s="328">
        <f t="shared" si="31"/>
        <v>20.003065005869253</v>
      </c>
      <c r="I64" s="328">
        <f t="shared" si="39"/>
        <v>68.663065005869257</v>
      </c>
      <c r="J64" s="540">
        <f t="shared" si="32"/>
        <v>10462500</v>
      </c>
      <c r="K64" s="174">
        <f t="shared" si="36"/>
        <v>641472615.00000012</v>
      </c>
      <c r="L64" s="121">
        <f t="shared" si="33"/>
        <v>95032.98000000001</v>
      </c>
      <c r="M64" s="144">
        <f t="shared" si="37"/>
        <v>513178092.00000006</v>
      </c>
      <c r="N64" s="122">
        <f t="shared" si="34"/>
        <v>76026.384000000005</v>
      </c>
      <c r="O64" s="178" t="s">
        <v>75</v>
      </c>
      <c r="P64" s="184">
        <v>1</v>
      </c>
      <c r="Q64" s="188">
        <v>1.008</v>
      </c>
      <c r="R64" s="2"/>
      <c r="S64" s="117">
        <f t="shared" si="38"/>
        <v>564495901.20000005</v>
      </c>
      <c r="T64" s="123">
        <f t="shared" si="35"/>
        <v>83629.022400000002</v>
      </c>
    </row>
    <row r="65" spans="2:20" ht="15.75" customHeight="1" thickBot="1" x14ac:dyDescent="0.35">
      <c r="B65" s="427"/>
      <c r="C65" s="155" t="s">
        <v>97</v>
      </c>
      <c r="D65" s="156">
        <v>28.78</v>
      </c>
      <c r="E65" s="510">
        <v>0</v>
      </c>
      <c r="F65" s="528">
        <f t="shared" si="29"/>
        <v>28.78</v>
      </c>
      <c r="G65" s="337">
        <f t="shared" si="30"/>
        <v>5.9165393795240044E-3</v>
      </c>
      <c r="H65" s="338">
        <f t="shared" si="31"/>
        <v>11.830830474083788</v>
      </c>
      <c r="I65" s="338">
        <f t="shared" si="39"/>
        <v>40.610830474083791</v>
      </c>
      <c r="J65" s="549">
        <f t="shared" si="32"/>
        <v>10462500</v>
      </c>
      <c r="K65" s="176">
        <f t="shared" si="36"/>
        <v>379399545</v>
      </c>
      <c r="L65" s="157">
        <f t="shared" si="33"/>
        <v>56207.34</v>
      </c>
      <c r="M65" s="171">
        <f t="shared" si="37"/>
        <v>303519636</v>
      </c>
      <c r="N65" s="158">
        <f t="shared" si="34"/>
        <v>44965.872000000003</v>
      </c>
      <c r="O65" s="195" t="s">
        <v>89</v>
      </c>
      <c r="P65" s="191">
        <v>1</v>
      </c>
      <c r="Q65" s="190">
        <v>1.008</v>
      </c>
      <c r="R65" s="2"/>
      <c r="S65" s="163">
        <f t="shared" si="38"/>
        <v>333871599.60000002</v>
      </c>
      <c r="T65" s="164">
        <f t="shared" si="35"/>
        <v>49462.459200000005</v>
      </c>
    </row>
    <row r="66" spans="2:20" ht="15.75" customHeight="1" x14ac:dyDescent="0.3">
      <c r="B66" s="427"/>
      <c r="C66" s="402" t="s">
        <v>42</v>
      </c>
      <c r="D66" s="403">
        <v>2.78</v>
      </c>
      <c r="E66" s="511"/>
      <c r="F66" s="529">
        <f t="shared" ref="F66:F67" si="40">D66+E66</f>
        <v>2.78</v>
      </c>
      <c r="G66" s="404"/>
      <c r="H66" s="405"/>
      <c r="I66" s="405"/>
      <c r="J66" s="406"/>
      <c r="K66" s="406"/>
      <c r="L66" s="407"/>
      <c r="M66" s="408">
        <f>N66*$T$4</f>
        <v>33750000</v>
      </c>
      <c r="N66" s="409">
        <v>5000</v>
      </c>
      <c r="O66" s="379"/>
      <c r="P66" s="375"/>
      <c r="Q66" s="377"/>
      <c r="R66" s="401"/>
      <c r="S66" s="363"/>
      <c r="T66" s="364"/>
    </row>
    <row r="67" spans="2:20" ht="15.75" customHeight="1" x14ac:dyDescent="0.3">
      <c r="B67" s="427"/>
      <c r="C67" s="410" t="s">
        <v>43</v>
      </c>
      <c r="D67" s="411">
        <v>2.78</v>
      </c>
      <c r="E67" s="512"/>
      <c r="F67" s="530">
        <f t="shared" si="40"/>
        <v>2.78</v>
      </c>
      <c r="G67" s="412"/>
      <c r="H67" s="413"/>
      <c r="I67" s="413"/>
      <c r="J67" s="414"/>
      <c r="K67" s="414"/>
      <c r="L67" s="415"/>
      <c r="M67" s="416">
        <f t="shared" ref="M67:M69" si="41">N67*$T$4</f>
        <v>33750000</v>
      </c>
      <c r="N67" s="417">
        <v>5000</v>
      </c>
      <c r="O67" s="396"/>
      <c r="P67" s="397"/>
      <c r="Q67" s="398"/>
      <c r="R67" s="401"/>
      <c r="S67" s="399"/>
      <c r="T67" s="400"/>
    </row>
    <row r="68" spans="2:20" ht="15.75" customHeight="1" x14ac:dyDescent="0.3">
      <c r="B68" s="427"/>
      <c r="C68" s="410" t="s">
        <v>160</v>
      </c>
      <c r="D68" s="411">
        <v>2.78</v>
      </c>
      <c r="E68" s="512"/>
      <c r="F68" s="530">
        <f t="shared" ref="F68:F69" si="42">D68+E68</f>
        <v>2.78</v>
      </c>
      <c r="G68" s="412"/>
      <c r="H68" s="413"/>
      <c r="I68" s="413"/>
      <c r="J68" s="414"/>
      <c r="K68" s="414"/>
      <c r="L68" s="415"/>
      <c r="M68" s="416">
        <f t="shared" si="41"/>
        <v>33750000</v>
      </c>
      <c r="N68" s="417">
        <v>5000</v>
      </c>
      <c r="O68" s="396"/>
      <c r="P68" s="397"/>
      <c r="Q68" s="398"/>
      <c r="R68" s="401"/>
      <c r="S68" s="399"/>
      <c r="T68" s="400"/>
    </row>
    <row r="69" spans="2:20" ht="15.75" customHeight="1" thickBot="1" x14ac:dyDescent="0.35">
      <c r="B69" s="428"/>
      <c r="C69" s="418" t="s">
        <v>161</v>
      </c>
      <c r="D69" s="419">
        <v>2.78</v>
      </c>
      <c r="E69" s="513"/>
      <c r="F69" s="531">
        <f t="shared" si="42"/>
        <v>2.78</v>
      </c>
      <c r="G69" s="420"/>
      <c r="H69" s="421"/>
      <c r="I69" s="421"/>
      <c r="J69" s="422"/>
      <c r="K69" s="422"/>
      <c r="L69" s="423"/>
      <c r="M69" s="424">
        <f t="shared" si="41"/>
        <v>33750000</v>
      </c>
      <c r="N69" s="425">
        <v>5000</v>
      </c>
      <c r="O69" s="380"/>
      <c r="P69" s="376"/>
      <c r="Q69" s="378"/>
      <c r="R69" s="401"/>
      <c r="S69" s="365"/>
      <c r="T69" s="366"/>
    </row>
    <row r="70" spans="2:20" ht="6.75" customHeight="1" thickBot="1" x14ac:dyDescent="0.35">
      <c r="B70" s="2"/>
      <c r="C70" s="21"/>
      <c r="D70" s="2"/>
      <c r="E70" s="2"/>
      <c r="F70" s="527"/>
      <c r="G70" s="2"/>
      <c r="H70" s="2"/>
      <c r="I70" s="2"/>
      <c r="J70" s="36"/>
      <c r="K70" s="2"/>
      <c r="L70" s="2"/>
      <c r="M70" s="85"/>
      <c r="N70" s="86"/>
      <c r="O70" s="49"/>
      <c r="P70" s="49"/>
      <c r="Q70" s="54"/>
      <c r="S70" s="39"/>
      <c r="T70" s="2"/>
    </row>
    <row r="71" spans="2:20" ht="15.75" customHeight="1" x14ac:dyDescent="0.3">
      <c r="B71" s="426">
        <v>10</v>
      </c>
      <c r="C71" s="145" t="s">
        <v>94</v>
      </c>
      <c r="D71" s="146">
        <v>28.78</v>
      </c>
      <c r="E71" s="505">
        <v>0</v>
      </c>
      <c r="F71" s="521">
        <f t="shared" ref="F71:F78" si="43">D71+E71</f>
        <v>28.78</v>
      </c>
      <c r="G71" s="333">
        <f t="shared" ref="G71:G78" si="44">F71/$F$192</f>
        <v>5.9165393795240044E-3</v>
      </c>
      <c r="H71" s="334">
        <f t="shared" ref="H71:H78" si="45">G71*$E$24</f>
        <v>11.830830474083788</v>
      </c>
      <c r="I71" s="334">
        <f>F71+H71</f>
        <v>40.610830474083791</v>
      </c>
      <c r="J71" s="547">
        <f t="shared" ref="J71:J78" si="46">$J$28*$T$4</f>
        <v>10462500</v>
      </c>
      <c r="K71" s="173">
        <f>M71+(M71*$K$28)</f>
        <v>385469937.72000003</v>
      </c>
      <c r="L71" s="147">
        <f t="shared" ref="L71:L78" si="47">K71/$T$4</f>
        <v>57106.657440000003</v>
      </c>
      <c r="M71" s="172">
        <f>F71*J71*Q71*P71</f>
        <v>308375950.176</v>
      </c>
      <c r="N71" s="149">
        <f t="shared" ref="N71:N80" si="48">M71/$T$4</f>
        <v>45685.325951999999</v>
      </c>
      <c r="O71" s="177" t="s">
        <v>88</v>
      </c>
      <c r="P71" s="193">
        <v>1.008</v>
      </c>
      <c r="Q71" s="194">
        <f t="shared" ref="Q71:Q78" si="49">Q58+0.008</f>
        <v>1.016</v>
      </c>
      <c r="R71" s="39"/>
      <c r="S71" s="159">
        <f>M71+(M71*$S$28)</f>
        <v>339213545.1936</v>
      </c>
      <c r="T71" s="160">
        <f t="shared" ref="T71:T78" si="50">S71/$T$4</f>
        <v>50253.858547199998</v>
      </c>
    </row>
    <row r="72" spans="2:20" ht="15.75" customHeight="1" x14ac:dyDescent="0.3">
      <c r="B72" s="427"/>
      <c r="C72" s="92" t="s">
        <v>78</v>
      </c>
      <c r="D72" s="114">
        <v>42.28</v>
      </c>
      <c r="E72" s="506">
        <v>6.38</v>
      </c>
      <c r="F72" s="522">
        <f t="shared" si="43"/>
        <v>48.660000000000004</v>
      </c>
      <c r="G72" s="332">
        <f t="shared" si="44"/>
        <v>1.0003433155234123E-2</v>
      </c>
      <c r="H72" s="328">
        <f t="shared" si="45"/>
        <v>20.003065005869253</v>
      </c>
      <c r="I72" s="328">
        <f>F72+H72</f>
        <v>68.663065005869257</v>
      </c>
      <c r="J72" s="540">
        <f t="shared" si="46"/>
        <v>10462500</v>
      </c>
      <c r="K72" s="174">
        <f t="shared" ref="K72:K78" si="51">M72+(M72*$K$28)</f>
        <v>653029304.17500007</v>
      </c>
      <c r="L72" s="121">
        <f t="shared" si="47"/>
        <v>96745.082100000014</v>
      </c>
      <c r="M72" s="144">
        <f t="shared" ref="M72:M78" si="52">F72*J72*Q72*P72</f>
        <v>522423443.34000009</v>
      </c>
      <c r="N72" s="122">
        <f t="shared" si="48"/>
        <v>77396.065680000014</v>
      </c>
      <c r="O72" s="178" t="s">
        <v>74</v>
      </c>
      <c r="P72" s="182">
        <v>1.01</v>
      </c>
      <c r="Q72" s="188">
        <f t="shared" si="49"/>
        <v>1.016</v>
      </c>
      <c r="R72" s="39"/>
      <c r="S72" s="117">
        <f t="shared" ref="S72:S78" si="53">M72+(M72*$S$28)</f>
        <v>574665787.67400014</v>
      </c>
      <c r="T72" s="123">
        <f t="shared" si="50"/>
        <v>85135.672248000017</v>
      </c>
    </row>
    <row r="73" spans="2:20" ht="15.75" customHeight="1" x14ac:dyDescent="0.3">
      <c r="B73" s="427"/>
      <c r="C73" s="92" t="s">
        <v>95</v>
      </c>
      <c r="D73" s="115">
        <v>42.28</v>
      </c>
      <c r="E73" s="506">
        <v>6.38</v>
      </c>
      <c r="F73" s="522">
        <f t="shared" si="43"/>
        <v>48.660000000000004</v>
      </c>
      <c r="G73" s="332">
        <f t="shared" si="44"/>
        <v>1.0003433155234123E-2</v>
      </c>
      <c r="H73" s="328">
        <f t="shared" si="45"/>
        <v>20.003065005869253</v>
      </c>
      <c r="I73" s="328">
        <f t="shared" ref="I73:I78" si="54">F73+H73</f>
        <v>68.663065005869257</v>
      </c>
      <c r="J73" s="540">
        <f t="shared" si="46"/>
        <v>10462500</v>
      </c>
      <c r="K73" s="174">
        <f t="shared" si="51"/>
        <v>653029304.17500007</v>
      </c>
      <c r="L73" s="121">
        <f t="shared" si="47"/>
        <v>96745.082100000014</v>
      </c>
      <c r="M73" s="144">
        <f t="shared" si="52"/>
        <v>522423443.34000009</v>
      </c>
      <c r="N73" s="122">
        <f t="shared" si="48"/>
        <v>77396.065680000014</v>
      </c>
      <c r="O73" s="178" t="s">
        <v>74</v>
      </c>
      <c r="P73" s="182">
        <v>1.01</v>
      </c>
      <c r="Q73" s="188">
        <f t="shared" si="49"/>
        <v>1.016</v>
      </c>
      <c r="R73" s="39"/>
      <c r="S73" s="117">
        <f t="shared" si="53"/>
        <v>574665787.67400014</v>
      </c>
      <c r="T73" s="123">
        <f t="shared" si="50"/>
        <v>85135.672248000017</v>
      </c>
    </row>
    <row r="74" spans="2:20" ht="15.75" customHeight="1" x14ac:dyDescent="0.3">
      <c r="B74" s="427"/>
      <c r="C74" s="150" t="s">
        <v>90</v>
      </c>
      <c r="D74" s="151">
        <v>28.78</v>
      </c>
      <c r="E74" s="152">
        <v>0</v>
      </c>
      <c r="F74" s="523">
        <f t="shared" si="43"/>
        <v>28.78</v>
      </c>
      <c r="G74" s="335">
        <f t="shared" si="44"/>
        <v>5.9165393795240044E-3</v>
      </c>
      <c r="H74" s="336">
        <f t="shared" si="45"/>
        <v>11.830830474083788</v>
      </c>
      <c r="I74" s="336">
        <f t="shared" si="54"/>
        <v>40.610830474083791</v>
      </c>
      <c r="J74" s="548">
        <f t="shared" si="46"/>
        <v>10462500</v>
      </c>
      <c r="K74" s="175">
        <f t="shared" si="51"/>
        <v>385469937.72000003</v>
      </c>
      <c r="L74" s="153">
        <f t="shared" si="47"/>
        <v>57106.657440000003</v>
      </c>
      <c r="M74" s="148">
        <f t="shared" si="52"/>
        <v>308375950.176</v>
      </c>
      <c r="N74" s="154">
        <f t="shared" si="48"/>
        <v>45685.325951999999</v>
      </c>
      <c r="O74" s="179" t="s">
        <v>88</v>
      </c>
      <c r="P74" s="181">
        <v>1.008</v>
      </c>
      <c r="Q74" s="189">
        <f t="shared" si="49"/>
        <v>1.016</v>
      </c>
      <c r="R74" s="2"/>
      <c r="S74" s="161">
        <f t="shared" si="53"/>
        <v>339213545.1936</v>
      </c>
      <c r="T74" s="162">
        <f t="shared" si="50"/>
        <v>50253.858547199998</v>
      </c>
    </row>
    <row r="75" spans="2:20" ht="15.75" customHeight="1" x14ac:dyDescent="0.3">
      <c r="B75" s="427"/>
      <c r="C75" s="150" t="s">
        <v>79</v>
      </c>
      <c r="D75" s="151">
        <v>28.78</v>
      </c>
      <c r="E75" s="152">
        <v>0</v>
      </c>
      <c r="F75" s="523">
        <f t="shared" si="43"/>
        <v>28.78</v>
      </c>
      <c r="G75" s="335">
        <f t="shared" si="44"/>
        <v>5.9165393795240044E-3</v>
      </c>
      <c r="H75" s="336">
        <f t="shared" si="45"/>
        <v>11.830830474083788</v>
      </c>
      <c r="I75" s="336">
        <f t="shared" si="54"/>
        <v>40.610830474083791</v>
      </c>
      <c r="J75" s="548">
        <f t="shared" si="46"/>
        <v>10462500</v>
      </c>
      <c r="K75" s="175">
        <f t="shared" si="51"/>
        <v>382410652.5</v>
      </c>
      <c r="L75" s="153">
        <f t="shared" si="47"/>
        <v>56653.43</v>
      </c>
      <c r="M75" s="148">
        <f t="shared" si="52"/>
        <v>305928522</v>
      </c>
      <c r="N75" s="154">
        <f t="shared" si="48"/>
        <v>45322.743999999999</v>
      </c>
      <c r="O75" s="179" t="s">
        <v>89</v>
      </c>
      <c r="P75" s="181">
        <v>1</v>
      </c>
      <c r="Q75" s="189">
        <f t="shared" si="49"/>
        <v>1.016</v>
      </c>
      <c r="R75" s="2"/>
      <c r="S75" s="161">
        <f t="shared" si="53"/>
        <v>336521374.19999999</v>
      </c>
      <c r="T75" s="162">
        <f t="shared" si="50"/>
        <v>49855.018400000001</v>
      </c>
    </row>
    <row r="76" spans="2:20" ht="15.75" customHeight="1" x14ac:dyDescent="0.3">
      <c r="B76" s="427"/>
      <c r="C76" s="92" t="s">
        <v>96</v>
      </c>
      <c r="D76" s="115">
        <v>42.28</v>
      </c>
      <c r="E76" s="506">
        <v>6.38</v>
      </c>
      <c r="F76" s="522">
        <f t="shared" si="43"/>
        <v>48.660000000000004</v>
      </c>
      <c r="G76" s="332">
        <f t="shared" si="44"/>
        <v>1.0003433155234123E-2</v>
      </c>
      <c r="H76" s="328">
        <f t="shared" si="45"/>
        <v>20.003065005869253</v>
      </c>
      <c r="I76" s="328">
        <f t="shared" si="54"/>
        <v>68.663065005869257</v>
      </c>
      <c r="J76" s="540">
        <f t="shared" si="46"/>
        <v>10462500</v>
      </c>
      <c r="K76" s="174">
        <f t="shared" si="51"/>
        <v>646563667.50000012</v>
      </c>
      <c r="L76" s="121">
        <f t="shared" si="47"/>
        <v>95787.210000000021</v>
      </c>
      <c r="M76" s="144">
        <f t="shared" si="52"/>
        <v>517250934.00000006</v>
      </c>
      <c r="N76" s="122">
        <f t="shared" si="48"/>
        <v>76629.768000000011</v>
      </c>
      <c r="O76" s="178" t="s">
        <v>108</v>
      </c>
      <c r="P76" s="182">
        <v>1</v>
      </c>
      <c r="Q76" s="188">
        <f t="shared" si="49"/>
        <v>1.016</v>
      </c>
      <c r="R76" s="2"/>
      <c r="S76" s="117">
        <f t="shared" si="53"/>
        <v>568976027.4000001</v>
      </c>
      <c r="T76" s="123">
        <f t="shared" si="50"/>
        <v>84292.744800000015</v>
      </c>
    </row>
    <row r="77" spans="2:20" ht="15.75" customHeight="1" x14ac:dyDescent="0.3">
      <c r="B77" s="427"/>
      <c r="C77" s="92" t="s">
        <v>80</v>
      </c>
      <c r="D77" s="116">
        <v>42.28</v>
      </c>
      <c r="E77" s="506">
        <v>6.38</v>
      </c>
      <c r="F77" s="522">
        <f t="shared" si="43"/>
        <v>48.660000000000004</v>
      </c>
      <c r="G77" s="332">
        <f t="shared" si="44"/>
        <v>1.0003433155234123E-2</v>
      </c>
      <c r="H77" s="328">
        <f t="shared" si="45"/>
        <v>20.003065005869253</v>
      </c>
      <c r="I77" s="328">
        <f t="shared" si="54"/>
        <v>68.663065005869257</v>
      </c>
      <c r="J77" s="540">
        <f t="shared" si="46"/>
        <v>10462500</v>
      </c>
      <c r="K77" s="174">
        <f t="shared" si="51"/>
        <v>646563667.50000012</v>
      </c>
      <c r="L77" s="121">
        <f t="shared" si="47"/>
        <v>95787.210000000021</v>
      </c>
      <c r="M77" s="144">
        <f t="shared" si="52"/>
        <v>517250934.00000006</v>
      </c>
      <c r="N77" s="122">
        <f t="shared" si="48"/>
        <v>76629.768000000011</v>
      </c>
      <c r="O77" s="178" t="s">
        <v>75</v>
      </c>
      <c r="P77" s="182">
        <v>1</v>
      </c>
      <c r="Q77" s="188">
        <f t="shared" si="49"/>
        <v>1.016</v>
      </c>
      <c r="R77" s="2"/>
      <c r="S77" s="117">
        <f t="shared" si="53"/>
        <v>568976027.4000001</v>
      </c>
      <c r="T77" s="123">
        <f t="shared" si="50"/>
        <v>84292.744800000015</v>
      </c>
    </row>
    <row r="78" spans="2:20" ht="15.75" customHeight="1" thickBot="1" x14ac:dyDescent="0.35">
      <c r="B78" s="427"/>
      <c r="C78" s="155" t="s">
        <v>97</v>
      </c>
      <c r="D78" s="156">
        <v>28.78</v>
      </c>
      <c r="E78" s="510">
        <v>0</v>
      </c>
      <c r="F78" s="528">
        <f t="shared" si="43"/>
        <v>28.78</v>
      </c>
      <c r="G78" s="337">
        <f t="shared" si="44"/>
        <v>5.9165393795240044E-3</v>
      </c>
      <c r="H78" s="338">
        <f t="shared" si="45"/>
        <v>11.830830474083788</v>
      </c>
      <c r="I78" s="338">
        <f t="shared" si="54"/>
        <v>40.610830474083791</v>
      </c>
      <c r="J78" s="549">
        <f t="shared" si="46"/>
        <v>10462500</v>
      </c>
      <c r="K78" s="176">
        <f t="shared" si="51"/>
        <v>382410652.5</v>
      </c>
      <c r="L78" s="157">
        <f t="shared" si="47"/>
        <v>56653.43</v>
      </c>
      <c r="M78" s="171">
        <f t="shared" si="52"/>
        <v>305928522</v>
      </c>
      <c r="N78" s="158">
        <f t="shared" si="48"/>
        <v>45322.743999999999</v>
      </c>
      <c r="O78" s="195" t="s">
        <v>89</v>
      </c>
      <c r="P78" s="192">
        <v>1</v>
      </c>
      <c r="Q78" s="190">
        <f t="shared" si="49"/>
        <v>1.016</v>
      </c>
      <c r="R78" s="2"/>
      <c r="S78" s="163">
        <f t="shared" si="53"/>
        <v>336521374.19999999</v>
      </c>
      <c r="T78" s="164">
        <f t="shared" si="50"/>
        <v>49855.018400000001</v>
      </c>
    </row>
    <row r="79" spans="2:20" ht="15.75" customHeight="1" x14ac:dyDescent="0.3">
      <c r="B79" s="427"/>
      <c r="C79" s="367" t="s">
        <v>42</v>
      </c>
      <c r="D79" s="368">
        <v>2.78</v>
      </c>
      <c r="E79" s="508"/>
      <c r="F79" s="525">
        <f t="shared" ref="F79:F80" si="55">D79+E79</f>
        <v>2.78</v>
      </c>
      <c r="G79" s="381"/>
      <c r="H79" s="371"/>
      <c r="I79" s="371"/>
      <c r="J79" s="372"/>
      <c r="K79" s="372"/>
      <c r="L79" s="383"/>
      <c r="M79" s="408">
        <f>N79*$T$4</f>
        <v>33750000</v>
      </c>
      <c r="N79" s="409">
        <v>5000</v>
      </c>
      <c r="O79" s="379"/>
      <c r="P79" s="375"/>
      <c r="Q79" s="377"/>
      <c r="R79" s="2"/>
      <c r="S79" s="363"/>
      <c r="T79" s="364"/>
    </row>
    <row r="80" spans="2:20" ht="15.75" customHeight="1" thickBot="1" x14ac:dyDescent="0.35">
      <c r="B80" s="428"/>
      <c r="C80" s="369" t="s">
        <v>43</v>
      </c>
      <c r="D80" s="370">
        <v>2.78</v>
      </c>
      <c r="E80" s="509"/>
      <c r="F80" s="526">
        <f t="shared" si="55"/>
        <v>2.78</v>
      </c>
      <c r="G80" s="382"/>
      <c r="H80" s="373"/>
      <c r="I80" s="373"/>
      <c r="J80" s="374"/>
      <c r="K80" s="374"/>
      <c r="L80" s="384"/>
      <c r="M80" s="424">
        <f t="shared" ref="M80" si="56">N80*$T$4</f>
        <v>33750000</v>
      </c>
      <c r="N80" s="425">
        <v>5000</v>
      </c>
      <c r="O80" s="380"/>
      <c r="P80" s="376"/>
      <c r="Q80" s="378"/>
      <c r="R80" s="2"/>
      <c r="S80" s="365"/>
      <c r="T80" s="366"/>
    </row>
    <row r="81" spans="2:20" ht="6.75" customHeight="1" thickBot="1" x14ac:dyDescent="0.35">
      <c r="B81" s="2"/>
      <c r="C81" s="21"/>
      <c r="D81" s="2"/>
      <c r="E81" s="2"/>
      <c r="F81" s="527"/>
      <c r="G81" s="2"/>
      <c r="H81" s="2"/>
      <c r="I81" s="2"/>
      <c r="J81" s="36"/>
      <c r="K81" s="2"/>
      <c r="L81" s="2"/>
      <c r="M81" s="85"/>
      <c r="N81" s="86"/>
      <c r="O81" s="49"/>
      <c r="P81" s="49"/>
      <c r="Q81" s="54"/>
      <c r="S81" s="39"/>
      <c r="T81" s="2"/>
    </row>
    <row r="82" spans="2:20" ht="15.75" customHeight="1" x14ac:dyDescent="0.3">
      <c r="B82" s="426">
        <v>11</v>
      </c>
      <c r="C82" s="145" t="s">
        <v>94</v>
      </c>
      <c r="D82" s="146">
        <v>28.78</v>
      </c>
      <c r="E82" s="505">
        <v>0</v>
      </c>
      <c r="F82" s="521">
        <f t="shared" ref="F82:F89" si="57">D82+E82</f>
        <v>28.78</v>
      </c>
      <c r="G82" s="333">
        <f t="shared" ref="G82:G89" si="58">F82/$F$192</f>
        <v>5.9165393795240044E-3</v>
      </c>
      <c r="H82" s="334">
        <f t="shared" ref="H82:H89" si="59">G82*$E$24</f>
        <v>11.830830474083788</v>
      </c>
      <c r="I82" s="334">
        <f>F82+H82</f>
        <v>40.610830474083791</v>
      </c>
      <c r="J82" s="547">
        <f t="shared" ref="J82:J89" si="60">$J$28*$T$4</f>
        <v>10462500</v>
      </c>
      <c r="K82" s="173">
        <f>M82+(M82*$K$28)</f>
        <v>388505134.07999998</v>
      </c>
      <c r="L82" s="147">
        <f t="shared" ref="L82:L89" si="61">K82/$T$4</f>
        <v>57556.316159999995</v>
      </c>
      <c r="M82" s="172">
        <f>F82*J82*Q82*P82</f>
        <v>310804107.264</v>
      </c>
      <c r="N82" s="149">
        <f t="shared" ref="N82:N93" si="62">M82/$T$4</f>
        <v>46045.052927999997</v>
      </c>
      <c r="O82" s="177" t="s">
        <v>88</v>
      </c>
      <c r="P82" s="183">
        <v>1.008</v>
      </c>
      <c r="Q82" s="194">
        <f t="shared" ref="Q82:Q89" si="63">Q71+0.008</f>
        <v>1.024</v>
      </c>
      <c r="R82" s="39"/>
      <c r="S82" s="159">
        <f>M82+(M82*$S$28)</f>
        <v>341884517.99040002</v>
      </c>
      <c r="T82" s="160">
        <f t="shared" ref="T82:T89" si="64">S82/$T$4</f>
        <v>50649.558220800005</v>
      </c>
    </row>
    <row r="83" spans="2:20" ht="15.75" customHeight="1" x14ac:dyDescent="0.3">
      <c r="B83" s="427"/>
      <c r="C83" s="92" t="s">
        <v>78</v>
      </c>
      <c r="D83" s="114">
        <v>42.28</v>
      </c>
      <c r="E83" s="506">
        <v>6.38</v>
      </c>
      <c r="F83" s="522">
        <f t="shared" si="57"/>
        <v>48.660000000000004</v>
      </c>
      <c r="G83" s="332">
        <f t="shared" si="58"/>
        <v>1.0003433155234123E-2</v>
      </c>
      <c r="H83" s="328">
        <f t="shared" si="59"/>
        <v>20.003065005869253</v>
      </c>
      <c r="I83" s="328">
        <f>F83+H83</f>
        <v>68.663065005869257</v>
      </c>
      <c r="J83" s="540">
        <f t="shared" si="60"/>
        <v>10462500</v>
      </c>
      <c r="K83" s="174">
        <f t="shared" ref="K83:K89" si="65">M83+(M83*$K$28)</f>
        <v>658171267.20000005</v>
      </c>
      <c r="L83" s="121">
        <f t="shared" si="61"/>
        <v>97506.854400000011</v>
      </c>
      <c r="M83" s="144">
        <f t="shared" ref="M83:M89" si="66">F83*J83*Q83*P83</f>
        <v>526537013.76000005</v>
      </c>
      <c r="N83" s="122">
        <f t="shared" si="62"/>
        <v>78005.483520000009</v>
      </c>
      <c r="O83" s="178" t="s">
        <v>74</v>
      </c>
      <c r="P83" s="184">
        <v>1.01</v>
      </c>
      <c r="Q83" s="188">
        <f t="shared" si="63"/>
        <v>1.024</v>
      </c>
      <c r="R83" s="39"/>
      <c r="S83" s="117">
        <f t="shared" ref="S83:S89" si="67">M83+(M83*$S$28)</f>
        <v>579190715.13600004</v>
      </c>
      <c r="T83" s="123">
        <f t="shared" si="64"/>
        <v>85806.031872000007</v>
      </c>
    </row>
    <row r="84" spans="2:20" ht="15.75" customHeight="1" x14ac:dyDescent="0.3">
      <c r="B84" s="427"/>
      <c r="C84" s="92" t="s">
        <v>95</v>
      </c>
      <c r="D84" s="115">
        <v>42.28</v>
      </c>
      <c r="E84" s="506">
        <v>6.38</v>
      </c>
      <c r="F84" s="522">
        <f t="shared" si="57"/>
        <v>48.660000000000004</v>
      </c>
      <c r="G84" s="332">
        <f t="shared" si="58"/>
        <v>1.0003433155234123E-2</v>
      </c>
      <c r="H84" s="328">
        <f t="shared" si="59"/>
        <v>20.003065005869253</v>
      </c>
      <c r="I84" s="328">
        <f t="shared" ref="I84:I89" si="68">F84+H84</f>
        <v>68.663065005869257</v>
      </c>
      <c r="J84" s="540">
        <f t="shared" si="60"/>
        <v>10462500</v>
      </c>
      <c r="K84" s="174">
        <f t="shared" si="65"/>
        <v>658171267.20000005</v>
      </c>
      <c r="L84" s="121">
        <f t="shared" si="61"/>
        <v>97506.854400000011</v>
      </c>
      <c r="M84" s="144">
        <f t="shared" si="66"/>
        <v>526537013.76000005</v>
      </c>
      <c r="N84" s="122">
        <f t="shared" si="62"/>
        <v>78005.483520000009</v>
      </c>
      <c r="O84" s="178" t="s">
        <v>74</v>
      </c>
      <c r="P84" s="184">
        <v>1.01</v>
      </c>
      <c r="Q84" s="188">
        <f t="shared" si="63"/>
        <v>1.024</v>
      </c>
      <c r="R84" s="39"/>
      <c r="S84" s="117">
        <f t="shared" si="67"/>
        <v>579190715.13600004</v>
      </c>
      <c r="T84" s="123">
        <f t="shared" si="64"/>
        <v>85806.031872000007</v>
      </c>
    </row>
    <row r="85" spans="2:20" ht="15.75" customHeight="1" x14ac:dyDescent="0.3">
      <c r="B85" s="427"/>
      <c r="C85" s="150" t="s">
        <v>90</v>
      </c>
      <c r="D85" s="151">
        <v>28.78</v>
      </c>
      <c r="E85" s="152">
        <v>0</v>
      </c>
      <c r="F85" s="523">
        <f t="shared" si="57"/>
        <v>28.78</v>
      </c>
      <c r="G85" s="335">
        <f t="shared" si="58"/>
        <v>5.9165393795240044E-3</v>
      </c>
      <c r="H85" s="336">
        <f t="shared" si="59"/>
        <v>11.830830474083788</v>
      </c>
      <c r="I85" s="336">
        <f t="shared" si="68"/>
        <v>40.610830474083791</v>
      </c>
      <c r="J85" s="548">
        <f t="shared" si="60"/>
        <v>10462500</v>
      </c>
      <c r="K85" s="175">
        <f t="shared" si="65"/>
        <v>388505134.07999998</v>
      </c>
      <c r="L85" s="153">
        <f t="shared" si="61"/>
        <v>57556.316159999995</v>
      </c>
      <c r="M85" s="148">
        <f t="shared" si="66"/>
        <v>310804107.264</v>
      </c>
      <c r="N85" s="154">
        <f t="shared" si="62"/>
        <v>46045.052927999997</v>
      </c>
      <c r="O85" s="179" t="s">
        <v>88</v>
      </c>
      <c r="P85" s="185">
        <v>1.008</v>
      </c>
      <c r="Q85" s="189">
        <f t="shared" si="63"/>
        <v>1.024</v>
      </c>
      <c r="R85" s="2"/>
      <c r="S85" s="161">
        <f t="shared" si="67"/>
        <v>341884517.99040002</v>
      </c>
      <c r="T85" s="162">
        <f t="shared" si="64"/>
        <v>50649.558220800005</v>
      </c>
    </row>
    <row r="86" spans="2:20" ht="15.75" customHeight="1" x14ac:dyDescent="0.3">
      <c r="B86" s="427"/>
      <c r="C86" s="150" t="s">
        <v>79</v>
      </c>
      <c r="D86" s="151">
        <v>28.78</v>
      </c>
      <c r="E86" s="152">
        <v>0</v>
      </c>
      <c r="F86" s="523">
        <f t="shared" si="57"/>
        <v>28.78</v>
      </c>
      <c r="G86" s="335">
        <f t="shared" si="58"/>
        <v>5.9165393795240044E-3</v>
      </c>
      <c r="H86" s="336">
        <f t="shared" si="59"/>
        <v>11.830830474083788</v>
      </c>
      <c r="I86" s="336">
        <f t="shared" si="68"/>
        <v>40.610830474083791</v>
      </c>
      <c r="J86" s="548">
        <f t="shared" si="60"/>
        <v>10462500</v>
      </c>
      <c r="K86" s="175">
        <f t="shared" si="65"/>
        <v>385421760</v>
      </c>
      <c r="L86" s="153">
        <f t="shared" si="61"/>
        <v>57099.519999999997</v>
      </c>
      <c r="M86" s="148">
        <f t="shared" si="66"/>
        <v>308337408</v>
      </c>
      <c r="N86" s="154">
        <f t="shared" si="62"/>
        <v>45679.616000000002</v>
      </c>
      <c r="O86" s="179" t="s">
        <v>89</v>
      </c>
      <c r="P86" s="185">
        <v>1</v>
      </c>
      <c r="Q86" s="189">
        <f t="shared" si="63"/>
        <v>1.024</v>
      </c>
      <c r="R86" s="2"/>
      <c r="S86" s="161">
        <f t="shared" si="67"/>
        <v>339171148.80000001</v>
      </c>
      <c r="T86" s="162">
        <f t="shared" si="64"/>
        <v>50247.577600000004</v>
      </c>
    </row>
    <row r="87" spans="2:20" ht="15.75" customHeight="1" x14ac:dyDescent="0.3">
      <c r="B87" s="427"/>
      <c r="C87" s="92" t="s">
        <v>96</v>
      </c>
      <c r="D87" s="115">
        <v>42.28</v>
      </c>
      <c r="E87" s="506">
        <v>6.38</v>
      </c>
      <c r="F87" s="522">
        <f t="shared" si="57"/>
        <v>48.660000000000004</v>
      </c>
      <c r="G87" s="332">
        <f t="shared" si="58"/>
        <v>1.0003433155234123E-2</v>
      </c>
      <c r="H87" s="328">
        <f t="shared" si="59"/>
        <v>20.003065005869253</v>
      </c>
      <c r="I87" s="328">
        <f t="shared" si="68"/>
        <v>68.663065005869257</v>
      </c>
      <c r="J87" s="540">
        <f t="shared" si="60"/>
        <v>10462500</v>
      </c>
      <c r="K87" s="174">
        <f t="shared" si="65"/>
        <v>651654720.00000012</v>
      </c>
      <c r="L87" s="121">
        <f t="shared" si="61"/>
        <v>96541.440000000017</v>
      </c>
      <c r="M87" s="144">
        <f t="shared" si="66"/>
        <v>521323776.00000006</v>
      </c>
      <c r="N87" s="122">
        <f t="shared" si="62"/>
        <v>77233.152000000002</v>
      </c>
      <c r="O87" s="178" t="s">
        <v>108</v>
      </c>
      <c r="P87" s="184">
        <v>1</v>
      </c>
      <c r="Q87" s="188">
        <f t="shared" si="63"/>
        <v>1.024</v>
      </c>
      <c r="R87" s="2"/>
      <c r="S87" s="117">
        <f t="shared" si="67"/>
        <v>573456153.60000002</v>
      </c>
      <c r="T87" s="123">
        <f t="shared" si="64"/>
        <v>84956.467199999999</v>
      </c>
    </row>
    <row r="88" spans="2:20" ht="15.75" customHeight="1" x14ac:dyDescent="0.3">
      <c r="B88" s="427"/>
      <c r="C88" s="92" t="s">
        <v>80</v>
      </c>
      <c r="D88" s="116">
        <v>42.28</v>
      </c>
      <c r="E88" s="506">
        <v>6.38</v>
      </c>
      <c r="F88" s="522">
        <f t="shared" si="57"/>
        <v>48.660000000000004</v>
      </c>
      <c r="G88" s="332">
        <f t="shared" si="58"/>
        <v>1.0003433155234123E-2</v>
      </c>
      <c r="H88" s="328">
        <f t="shared" si="59"/>
        <v>20.003065005869253</v>
      </c>
      <c r="I88" s="328">
        <f t="shared" si="68"/>
        <v>68.663065005869257</v>
      </c>
      <c r="J88" s="540">
        <f t="shared" si="60"/>
        <v>10462500</v>
      </c>
      <c r="K88" s="174">
        <f t="shared" si="65"/>
        <v>651654720.00000012</v>
      </c>
      <c r="L88" s="121">
        <f t="shared" si="61"/>
        <v>96541.440000000017</v>
      </c>
      <c r="M88" s="144">
        <f t="shared" si="66"/>
        <v>521323776.00000006</v>
      </c>
      <c r="N88" s="122">
        <f t="shared" si="62"/>
        <v>77233.152000000002</v>
      </c>
      <c r="O88" s="178" t="s">
        <v>75</v>
      </c>
      <c r="P88" s="184">
        <v>1</v>
      </c>
      <c r="Q88" s="188">
        <f t="shared" si="63"/>
        <v>1.024</v>
      </c>
      <c r="R88" s="2"/>
      <c r="S88" s="117">
        <f t="shared" si="67"/>
        <v>573456153.60000002</v>
      </c>
      <c r="T88" s="123">
        <f t="shared" si="64"/>
        <v>84956.467199999999</v>
      </c>
    </row>
    <row r="89" spans="2:20" ht="15.75" customHeight="1" thickBot="1" x14ac:dyDescent="0.35">
      <c r="B89" s="427"/>
      <c r="C89" s="155" t="s">
        <v>97</v>
      </c>
      <c r="D89" s="156">
        <v>28.78</v>
      </c>
      <c r="E89" s="510">
        <v>0</v>
      </c>
      <c r="F89" s="528">
        <f t="shared" si="57"/>
        <v>28.78</v>
      </c>
      <c r="G89" s="337">
        <f t="shared" si="58"/>
        <v>5.9165393795240044E-3</v>
      </c>
      <c r="H89" s="338">
        <f t="shared" si="59"/>
        <v>11.830830474083788</v>
      </c>
      <c r="I89" s="338">
        <f t="shared" si="68"/>
        <v>40.610830474083791</v>
      </c>
      <c r="J89" s="549">
        <f t="shared" si="60"/>
        <v>10462500</v>
      </c>
      <c r="K89" s="176">
        <f t="shared" si="65"/>
        <v>385421760</v>
      </c>
      <c r="L89" s="157">
        <f t="shared" si="61"/>
        <v>57099.519999999997</v>
      </c>
      <c r="M89" s="171">
        <f t="shared" si="66"/>
        <v>308337408</v>
      </c>
      <c r="N89" s="158">
        <f t="shared" si="62"/>
        <v>45679.616000000002</v>
      </c>
      <c r="O89" s="195" t="s">
        <v>89</v>
      </c>
      <c r="P89" s="191">
        <v>1</v>
      </c>
      <c r="Q89" s="190">
        <f t="shared" si="63"/>
        <v>1.024</v>
      </c>
      <c r="R89" s="2"/>
      <c r="S89" s="163">
        <f t="shared" si="67"/>
        <v>339171148.80000001</v>
      </c>
      <c r="T89" s="164">
        <f t="shared" si="64"/>
        <v>50247.577600000004</v>
      </c>
    </row>
    <row r="90" spans="2:20" ht="15.75" customHeight="1" x14ac:dyDescent="0.3">
      <c r="B90" s="427"/>
      <c r="C90" s="367" t="s">
        <v>42</v>
      </c>
      <c r="D90" s="368">
        <v>2.78</v>
      </c>
      <c r="E90" s="508"/>
      <c r="F90" s="525">
        <f t="shared" ref="F90:F93" si="69">D90+E90</f>
        <v>2.78</v>
      </c>
      <c r="G90" s="381"/>
      <c r="H90" s="371"/>
      <c r="I90" s="371"/>
      <c r="J90" s="372"/>
      <c r="K90" s="372"/>
      <c r="L90" s="383"/>
      <c r="M90" s="408">
        <f>N90*$T$4</f>
        <v>33750000</v>
      </c>
      <c r="N90" s="409">
        <v>5000</v>
      </c>
      <c r="O90" s="379"/>
      <c r="P90" s="375"/>
      <c r="Q90" s="377"/>
      <c r="R90" s="2"/>
      <c r="S90" s="363"/>
      <c r="T90" s="364"/>
    </row>
    <row r="91" spans="2:20" ht="15.75" customHeight="1" x14ac:dyDescent="0.3">
      <c r="B91" s="427"/>
      <c r="C91" s="390" t="s">
        <v>43</v>
      </c>
      <c r="D91" s="391">
        <v>2.78</v>
      </c>
      <c r="E91" s="514"/>
      <c r="F91" s="532">
        <f t="shared" si="69"/>
        <v>2.78</v>
      </c>
      <c r="G91" s="392"/>
      <c r="H91" s="393"/>
      <c r="I91" s="393"/>
      <c r="J91" s="394"/>
      <c r="K91" s="394"/>
      <c r="L91" s="395"/>
      <c r="M91" s="416">
        <f t="shared" ref="M91:M93" si="70">N91*$T$4</f>
        <v>33750000</v>
      </c>
      <c r="N91" s="417">
        <v>5000</v>
      </c>
      <c r="O91" s="396"/>
      <c r="P91" s="397"/>
      <c r="Q91" s="398"/>
      <c r="R91" s="2"/>
      <c r="S91" s="399"/>
      <c r="T91" s="400"/>
    </row>
    <row r="92" spans="2:20" ht="15.75" customHeight="1" x14ac:dyDescent="0.3">
      <c r="B92" s="427"/>
      <c r="C92" s="410" t="s">
        <v>160</v>
      </c>
      <c r="D92" s="411">
        <v>2.78</v>
      </c>
      <c r="E92" s="512"/>
      <c r="F92" s="530">
        <f t="shared" si="69"/>
        <v>2.78</v>
      </c>
      <c r="G92" s="412"/>
      <c r="H92" s="413"/>
      <c r="I92" s="413"/>
      <c r="J92" s="414"/>
      <c r="K92" s="414"/>
      <c r="L92" s="415"/>
      <c r="M92" s="416">
        <f t="shared" si="70"/>
        <v>33750000</v>
      </c>
      <c r="N92" s="417">
        <v>5000</v>
      </c>
      <c r="O92" s="396"/>
      <c r="P92" s="397"/>
      <c r="Q92" s="398"/>
      <c r="R92" s="401"/>
      <c r="S92" s="399"/>
      <c r="T92" s="400"/>
    </row>
    <row r="93" spans="2:20" ht="15.75" customHeight="1" thickBot="1" x14ac:dyDescent="0.35">
      <c r="B93" s="428"/>
      <c r="C93" s="418" t="s">
        <v>161</v>
      </c>
      <c r="D93" s="419">
        <v>2.78</v>
      </c>
      <c r="E93" s="513"/>
      <c r="F93" s="531">
        <f t="shared" si="69"/>
        <v>2.78</v>
      </c>
      <c r="G93" s="420"/>
      <c r="H93" s="421"/>
      <c r="I93" s="421"/>
      <c r="J93" s="422"/>
      <c r="K93" s="422"/>
      <c r="L93" s="423"/>
      <c r="M93" s="424">
        <f t="shared" si="70"/>
        <v>33750000</v>
      </c>
      <c r="N93" s="425">
        <v>5000</v>
      </c>
      <c r="O93" s="380"/>
      <c r="P93" s="376"/>
      <c r="Q93" s="378"/>
      <c r="R93" s="401"/>
      <c r="S93" s="365"/>
      <c r="T93" s="366"/>
    </row>
    <row r="94" spans="2:20" ht="6.75" customHeight="1" thickBot="1" x14ac:dyDescent="0.35">
      <c r="B94" s="2"/>
      <c r="C94" s="21"/>
      <c r="D94" s="2"/>
      <c r="E94" s="2"/>
      <c r="F94" s="527"/>
      <c r="G94" s="2"/>
      <c r="H94" s="2"/>
      <c r="I94" s="2"/>
      <c r="J94" s="36"/>
      <c r="K94" s="2"/>
      <c r="L94" s="2"/>
      <c r="M94" s="85"/>
      <c r="N94" s="86"/>
      <c r="O94" s="49"/>
      <c r="P94" s="49"/>
      <c r="Q94" s="54"/>
      <c r="S94" s="39"/>
      <c r="T94" s="2"/>
    </row>
    <row r="95" spans="2:20" ht="15.75" customHeight="1" x14ac:dyDescent="0.3">
      <c r="B95" s="426">
        <v>12</v>
      </c>
      <c r="C95" s="145" t="s">
        <v>94</v>
      </c>
      <c r="D95" s="146">
        <v>28.78</v>
      </c>
      <c r="E95" s="505">
        <v>0</v>
      </c>
      <c r="F95" s="521">
        <f t="shared" ref="F95:F102" si="71">D95+E95</f>
        <v>28.78</v>
      </c>
      <c r="G95" s="333">
        <f t="shared" ref="G95:G102" si="72">F95/$F$192</f>
        <v>5.9165393795240044E-3</v>
      </c>
      <c r="H95" s="334">
        <f t="shared" ref="H95:H102" si="73">G95*$E$24</f>
        <v>11.830830474083788</v>
      </c>
      <c r="I95" s="334">
        <f>F95+H95</f>
        <v>40.610830474083791</v>
      </c>
      <c r="J95" s="547">
        <f t="shared" ref="J95:J102" si="74">$J$28*$T$4</f>
        <v>10462500</v>
      </c>
      <c r="K95" s="173">
        <f>M95+(M95*$K$28)</f>
        <v>391540330.44</v>
      </c>
      <c r="L95" s="147">
        <f t="shared" ref="L95:L102" si="75">K95/$T$4</f>
        <v>58005.974880000002</v>
      </c>
      <c r="M95" s="172">
        <f>F95*J95*Q95*P95</f>
        <v>313232264.352</v>
      </c>
      <c r="N95" s="149">
        <f t="shared" ref="N95:N104" si="76">M95/$T$4</f>
        <v>46404.779904000003</v>
      </c>
      <c r="O95" s="177" t="s">
        <v>88</v>
      </c>
      <c r="P95" s="183">
        <v>1.008</v>
      </c>
      <c r="Q95" s="194">
        <f t="shared" ref="Q95:Q102" si="77">Q82+0.008</f>
        <v>1.032</v>
      </c>
      <c r="R95" s="39"/>
      <c r="S95" s="159">
        <f>M95+(M95*$S$28)</f>
        <v>344555490.78719997</v>
      </c>
      <c r="T95" s="160">
        <f t="shared" ref="T95:T102" si="78">S95/$T$4</f>
        <v>51045.257894399998</v>
      </c>
    </row>
    <row r="96" spans="2:20" ht="15.75" customHeight="1" x14ac:dyDescent="0.3">
      <c r="B96" s="427"/>
      <c r="C96" s="92" t="s">
        <v>78</v>
      </c>
      <c r="D96" s="114">
        <v>42.28</v>
      </c>
      <c r="E96" s="506">
        <v>6.38</v>
      </c>
      <c r="F96" s="522">
        <f t="shared" si="71"/>
        <v>48.660000000000004</v>
      </c>
      <c r="G96" s="332">
        <f t="shared" si="72"/>
        <v>1.0003433155234123E-2</v>
      </c>
      <c r="H96" s="328">
        <f t="shared" si="73"/>
        <v>20.003065005869253</v>
      </c>
      <c r="I96" s="328">
        <f>F96+H96</f>
        <v>68.663065005869257</v>
      </c>
      <c r="J96" s="540">
        <f t="shared" si="74"/>
        <v>10462500</v>
      </c>
      <c r="K96" s="174">
        <f t="shared" ref="K96:K102" si="79">M96+(M96*$K$28)</f>
        <v>663313230.22500014</v>
      </c>
      <c r="L96" s="121">
        <f t="shared" si="75"/>
        <v>98268.626700000023</v>
      </c>
      <c r="M96" s="144">
        <f t="shared" ref="M96:M102" si="80">F96*J96*Q96*P96</f>
        <v>530650584.18000007</v>
      </c>
      <c r="N96" s="122">
        <f t="shared" si="76"/>
        <v>78614.901360000003</v>
      </c>
      <c r="O96" s="178" t="s">
        <v>74</v>
      </c>
      <c r="P96" s="184">
        <v>1.01</v>
      </c>
      <c r="Q96" s="188">
        <f t="shared" si="77"/>
        <v>1.032</v>
      </c>
      <c r="R96" s="39"/>
      <c r="S96" s="117">
        <f t="shared" ref="S96:S102" si="81">M96+(M96*$S$28)</f>
        <v>583715642.59800005</v>
      </c>
      <c r="T96" s="123">
        <f t="shared" si="78"/>
        <v>86476.391496000011</v>
      </c>
    </row>
    <row r="97" spans="2:20" ht="15.75" customHeight="1" x14ac:dyDescent="0.3">
      <c r="B97" s="427"/>
      <c r="C97" s="92" t="s">
        <v>95</v>
      </c>
      <c r="D97" s="115">
        <v>42.28</v>
      </c>
      <c r="E97" s="506">
        <v>6.38</v>
      </c>
      <c r="F97" s="522">
        <f t="shared" si="71"/>
        <v>48.660000000000004</v>
      </c>
      <c r="G97" s="332">
        <f t="shared" si="72"/>
        <v>1.0003433155234123E-2</v>
      </c>
      <c r="H97" s="328">
        <f t="shared" si="73"/>
        <v>20.003065005869253</v>
      </c>
      <c r="I97" s="328">
        <f t="shared" ref="I97:I102" si="82">F97+H97</f>
        <v>68.663065005869257</v>
      </c>
      <c r="J97" s="540">
        <f t="shared" si="74"/>
        <v>10462500</v>
      </c>
      <c r="K97" s="174">
        <f t="shared" si="79"/>
        <v>663313230.22500014</v>
      </c>
      <c r="L97" s="121">
        <f t="shared" si="75"/>
        <v>98268.626700000023</v>
      </c>
      <c r="M97" s="144">
        <f t="shared" si="80"/>
        <v>530650584.18000007</v>
      </c>
      <c r="N97" s="122">
        <f t="shared" si="76"/>
        <v>78614.901360000003</v>
      </c>
      <c r="O97" s="178" t="s">
        <v>74</v>
      </c>
      <c r="P97" s="184">
        <v>1.01</v>
      </c>
      <c r="Q97" s="188">
        <f t="shared" si="77"/>
        <v>1.032</v>
      </c>
      <c r="R97" s="39"/>
      <c r="S97" s="117">
        <f t="shared" si="81"/>
        <v>583715642.59800005</v>
      </c>
      <c r="T97" s="123">
        <f t="shared" si="78"/>
        <v>86476.391496000011</v>
      </c>
    </row>
    <row r="98" spans="2:20" ht="15.75" customHeight="1" x14ac:dyDescent="0.3">
      <c r="B98" s="427"/>
      <c r="C98" s="150" t="s">
        <v>90</v>
      </c>
      <c r="D98" s="151">
        <v>28.78</v>
      </c>
      <c r="E98" s="152">
        <v>0</v>
      </c>
      <c r="F98" s="523">
        <f t="shared" si="71"/>
        <v>28.78</v>
      </c>
      <c r="G98" s="335">
        <f t="shared" si="72"/>
        <v>5.9165393795240044E-3</v>
      </c>
      <c r="H98" s="336">
        <f t="shared" si="73"/>
        <v>11.830830474083788</v>
      </c>
      <c r="I98" s="336">
        <f t="shared" si="82"/>
        <v>40.610830474083791</v>
      </c>
      <c r="J98" s="548">
        <f t="shared" si="74"/>
        <v>10462500</v>
      </c>
      <c r="K98" s="175">
        <f t="shared" si="79"/>
        <v>391540330.44</v>
      </c>
      <c r="L98" s="153">
        <f t="shared" si="75"/>
        <v>58005.974880000002</v>
      </c>
      <c r="M98" s="148">
        <f t="shared" si="80"/>
        <v>313232264.352</v>
      </c>
      <c r="N98" s="154">
        <f t="shared" si="76"/>
        <v>46404.779904000003</v>
      </c>
      <c r="O98" s="179" t="s">
        <v>88</v>
      </c>
      <c r="P98" s="185">
        <v>1.008</v>
      </c>
      <c r="Q98" s="189">
        <f t="shared" si="77"/>
        <v>1.032</v>
      </c>
      <c r="R98" s="2"/>
      <c r="S98" s="161">
        <f t="shared" si="81"/>
        <v>344555490.78719997</v>
      </c>
      <c r="T98" s="162">
        <f t="shared" si="78"/>
        <v>51045.257894399998</v>
      </c>
    </row>
    <row r="99" spans="2:20" ht="15.75" customHeight="1" x14ac:dyDescent="0.3">
      <c r="B99" s="427"/>
      <c r="C99" s="150" t="s">
        <v>79</v>
      </c>
      <c r="D99" s="151">
        <v>28.78</v>
      </c>
      <c r="E99" s="152">
        <v>0</v>
      </c>
      <c r="F99" s="523">
        <f t="shared" si="71"/>
        <v>28.78</v>
      </c>
      <c r="G99" s="335">
        <f t="shared" si="72"/>
        <v>5.9165393795240044E-3</v>
      </c>
      <c r="H99" s="336">
        <f t="shared" si="73"/>
        <v>11.830830474083788</v>
      </c>
      <c r="I99" s="336">
        <f t="shared" si="82"/>
        <v>40.610830474083791</v>
      </c>
      <c r="J99" s="548">
        <f t="shared" si="74"/>
        <v>10462500</v>
      </c>
      <c r="K99" s="175">
        <f t="shared" si="79"/>
        <v>388432867.5</v>
      </c>
      <c r="L99" s="153">
        <f t="shared" si="75"/>
        <v>57545.61</v>
      </c>
      <c r="M99" s="148">
        <f t="shared" si="80"/>
        <v>310746294</v>
      </c>
      <c r="N99" s="154">
        <f t="shared" si="76"/>
        <v>46036.487999999998</v>
      </c>
      <c r="O99" s="179" t="s">
        <v>89</v>
      </c>
      <c r="P99" s="185">
        <v>1</v>
      </c>
      <c r="Q99" s="189">
        <f t="shared" si="77"/>
        <v>1.032</v>
      </c>
      <c r="R99" s="2"/>
      <c r="S99" s="161">
        <f t="shared" si="81"/>
        <v>341820923.39999998</v>
      </c>
      <c r="T99" s="162">
        <f t="shared" si="78"/>
        <v>50640.136799999993</v>
      </c>
    </row>
    <row r="100" spans="2:20" ht="15.75" customHeight="1" x14ac:dyDescent="0.3">
      <c r="B100" s="427"/>
      <c r="C100" s="92" t="s">
        <v>96</v>
      </c>
      <c r="D100" s="115">
        <v>42.28</v>
      </c>
      <c r="E100" s="506">
        <v>6.38</v>
      </c>
      <c r="F100" s="522">
        <f t="shared" si="71"/>
        <v>48.660000000000004</v>
      </c>
      <c r="G100" s="332">
        <f t="shared" si="72"/>
        <v>1.0003433155234123E-2</v>
      </c>
      <c r="H100" s="328">
        <f t="shared" si="73"/>
        <v>20.003065005869253</v>
      </c>
      <c r="I100" s="328">
        <f t="shared" si="82"/>
        <v>68.663065005869257</v>
      </c>
      <c r="J100" s="540">
        <f t="shared" si="74"/>
        <v>10462500</v>
      </c>
      <c r="K100" s="174">
        <f t="shared" si="79"/>
        <v>656745772.50000012</v>
      </c>
      <c r="L100" s="121">
        <f t="shared" si="75"/>
        <v>97295.670000000013</v>
      </c>
      <c r="M100" s="144">
        <f t="shared" si="80"/>
        <v>525396618.00000006</v>
      </c>
      <c r="N100" s="122">
        <f t="shared" si="76"/>
        <v>77836.536000000007</v>
      </c>
      <c r="O100" s="178" t="s">
        <v>108</v>
      </c>
      <c r="P100" s="184">
        <v>1</v>
      </c>
      <c r="Q100" s="188">
        <f t="shared" si="77"/>
        <v>1.032</v>
      </c>
      <c r="R100" s="2"/>
      <c r="S100" s="117">
        <f t="shared" si="81"/>
        <v>577936279.80000007</v>
      </c>
      <c r="T100" s="123">
        <f t="shared" si="78"/>
        <v>85620.189600000012</v>
      </c>
    </row>
    <row r="101" spans="2:20" ht="15.75" customHeight="1" x14ac:dyDescent="0.3">
      <c r="B101" s="427"/>
      <c r="C101" s="92" t="s">
        <v>80</v>
      </c>
      <c r="D101" s="116">
        <v>42.28</v>
      </c>
      <c r="E101" s="506">
        <v>6.38</v>
      </c>
      <c r="F101" s="522">
        <f t="shared" si="71"/>
        <v>48.660000000000004</v>
      </c>
      <c r="G101" s="332">
        <f t="shared" si="72"/>
        <v>1.0003433155234123E-2</v>
      </c>
      <c r="H101" s="328">
        <f t="shared" si="73"/>
        <v>20.003065005869253</v>
      </c>
      <c r="I101" s="328">
        <f t="shared" si="82"/>
        <v>68.663065005869257</v>
      </c>
      <c r="J101" s="540">
        <f t="shared" si="74"/>
        <v>10462500</v>
      </c>
      <c r="K101" s="174">
        <f t="shared" si="79"/>
        <v>656745772.50000012</v>
      </c>
      <c r="L101" s="121">
        <f t="shared" si="75"/>
        <v>97295.670000000013</v>
      </c>
      <c r="M101" s="144">
        <f t="shared" si="80"/>
        <v>525396618.00000006</v>
      </c>
      <c r="N101" s="122">
        <f t="shared" si="76"/>
        <v>77836.536000000007</v>
      </c>
      <c r="O101" s="178" t="s">
        <v>75</v>
      </c>
      <c r="P101" s="184">
        <v>1</v>
      </c>
      <c r="Q101" s="188">
        <f t="shared" si="77"/>
        <v>1.032</v>
      </c>
      <c r="R101" s="2"/>
      <c r="S101" s="117">
        <f t="shared" si="81"/>
        <v>577936279.80000007</v>
      </c>
      <c r="T101" s="123">
        <f t="shared" si="78"/>
        <v>85620.189600000012</v>
      </c>
    </row>
    <row r="102" spans="2:20" ht="15.75" customHeight="1" thickBot="1" x14ac:dyDescent="0.35">
      <c r="B102" s="427"/>
      <c r="C102" s="155" t="s">
        <v>97</v>
      </c>
      <c r="D102" s="156">
        <v>28.78</v>
      </c>
      <c r="E102" s="510">
        <v>0</v>
      </c>
      <c r="F102" s="528">
        <f t="shared" si="71"/>
        <v>28.78</v>
      </c>
      <c r="G102" s="337">
        <f t="shared" si="72"/>
        <v>5.9165393795240044E-3</v>
      </c>
      <c r="H102" s="338">
        <f t="shared" si="73"/>
        <v>11.830830474083788</v>
      </c>
      <c r="I102" s="338">
        <f t="shared" si="82"/>
        <v>40.610830474083791</v>
      </c>
      <c r="J102" s="549">
        <f t="shared" si="74"/>
        <v>10462500</v>
      </c>
      <c r="K102" s="176">
        <f t="shared" si="79"/>
        <v>388432867.5</v>
      </c>
      <c r="L102" s="157">
        <f t="shared" si="75"/>
        <v>57545.61</v>
      </c>
      <c r="M102" s="171">
        <f t="shared" si="80"/>
        <v>310746294</v>
      </c>
      <c r="N102" s="158">
        <f t="shared" si="76"/>
        <v>46036.487999999998</v>
      </c>
      <c r="O102" s="180" t="s">
        <v>89</v>
      </c>
      <c r="P102" s="186">
        <v>1</v>
      </c>
      <c r="Q102" s="190">
        <f t="shared" si="77"/>
        <v>1.032</v>
      </c>
      <c r="R102" s="2"/>
      <c r="S102" s="163">
        <f t="shared" si="81"/>
        <v>341820923.39999998</v>
      </c>
      <c r="T102" s="164">
        <f t="shared" si="78"/>
        <v>50640.136799999993</v>
      </c>
    </row>
    <row r="103" spans="2:20" ht="15.75" customHeight="1" x14ac:dyDescent="0.3">
      <c r="B103" s="427"/>
      <c r="C103" s="367" t="s">
        <v>42</v>
      </c>
      <c r="D103" s="368">
        <v>2.78</v>
      </c>
      <c r="E103" s="508"/>
      <c r="F103" s="525">
        <f t="shared" ref="F103:F104" si="83">D103+E103</f>
        <v>2.78</v>
      </c>
      <c r="G103" s="381"/>
      <c r="H103" s="371"/>
      <c r="I103" s="371"/>
      <c r="J103" s="372"/>
      <c r="K103" s="372"/>
      <c r="L103" s="383"/>
      <c r="M103" s="408">
        <f>N103*$T$4</f>
        <v>33750000</v>
      </c>
      <c r="N103" s="409">
        <v>5000</v>
      </c>
      <c r="O103" s="379"/>
      <c r="P103" s="375"/>
      <c r="Q103" s="377"/>
      <c r="R103" s="2"/>
      <c r="S103" s="363"/>
      <c r="T103" s="364"/>
    </row>
    <row r="104" spans="2:20" ht="15.75" customHeight="1" thickBot="1" x14ac:dyDescent="0.35">
      <c r="B104" s="428"/>
      <c r="C104" s="369" t="s">
        <v>43</v>
      </c>
      <c r="D104" s="370">
        <v>2.78</v>
      </c>
      <c r="E104" s="509"/>
      <c r="F104" s="526">
        <f t="shared" si="83"/>
        <v>2.78</v>
      </c>
      <c r="G104" s="382"/>
      <c r="H104" s="373"/>
      <c r="I104" s="373"/>
      <c r="J104" s="374"/>
      <c r="K104" s="374"/>
      <c r="L104" s="384"/>
      <c r="M104" s="424">
        <f t="shared" ref="M104" si="84">N104*$T$4</f>
        <v>33750000</v>
      </c>
      <c r="N104" s="425">
        <v>5000</v>
      </c>
      <c r="O104" s="380"/>
      <c r="P104" s="376"/>
      <c r="Q104" s="378"/>
      <c r="R104" s="2"/>
      <c r="S104" s="365"/>
      <c r="T104" s="366"/>
    </row>
    <row r="105" spans="2:20" ht="6.75" customHeight="1" thickBot="1" x14ac:dyDescent="0.35">
      <c r="B105" s="2"/>
      <c r="C105" s="21"/>
      <c r="D105" s="2"/>
      <c r="E105" s="2"/>
      <c r="F105" s="527"/>
      <c r="G105" s="2"/>
      <c r="H105" s="2"/>
      <c r="I105" s="2"/>
      <c r="J105" s="36"/>
      <c r="K105" s="2"/>
      <c r="L105" s="2"/>
      <c r="M105" s="85"/>
      <c r="N105" s="86"/>
      <c r="O105" s="49"/>
      <c r="P105" s="49"/>
      <c r="Q105" s="54"/>
      <c r="S105" s="39"/>
      <c r="T105" s="2"/>
    </row>
    <row r="106" spans="2:20" ht="15.75" customHeight="1" x14ac:dyDescent="0.3">
      <c r="B106" s="426">
        <v>13</v>
      </c>
      <c r="C106" s="145" t="s">
        <v>94</v>
      </c>
      <c r="D106" s="146">
        <v>28.78</v>
      </c>
      <c r="E106" s="505">
        <v>0</v>
      </c>
      <c r="F106" s="521">
        <f t="shared" ref="F106:F113" si="85">D106+E106</f>
        <v>28.78</v>
      </c>
      <c r="G106" s="333">
        <f t="shared" ref="G106:G113" si="86">F106/$F$192</f>
        <v>5.9165393795240044E-3</v>
      </c>
      <c r="H106" s="334">
        <f t="shared" ref="H106:H113" si="87">G106*$E$24</f>
        <v>11.830830474083788</v>
      </c>
      <c r="I106" s="334">
        <f>F106+H106</f>
        <v>40.610830474083791</v>
      </c>
      <c r="J106" s="547">
        <f t="shared" ref="J106:J113" si="88">$J$28*$T$4</f>
        <v>10462500</v>
      </c>
      <c r="K106" s="173">
        <f>M106+(M106*$K$28)</f>
        <v>394575526.80000001</v>
      </c>
      <c r="L106" s="147">
        <f t="shared" ref="L106:L113" si="89">K106/$T$4</f>
        <v>58455.633600000001</v>
      </c>
      <c r="M106" s="172">
        <f>F106*J106*Q106*P106</f>
        <v>315660421.44</v>
      </c>
      <c r="N106" s="149">
        <f t="shared" ref="N106:N117" si="90">M106/$T$4</f>
        <v>46764.506880000001</v>
      </c>
      <c r="O106" s="177" t="s">
        <v>88</v>
      </c>
      <c r="P106" s="183">
        <v>1.008</v>
      </c>
      <c r="Q106" s="194">
        <f t="shared" ref="Q106:Q113" si="91">Q95+0.008</f>
        <v>1.04</v>
      </c>
      <c r="R106" s="39"/>
      <c r="S106" s="159">
        <f>M106+(M106*$S$28)</f>
        <v>347226463.58399999</v>
      </c>
      <c r="T106" s="160">
        <f t="shared" ref="T106:T113" si="92">S106/$T$4</f>
        <v>51440.957567999998</v>
      </c>
    </row>
    <row r="107" spans="2:20" ht="15.75" customHeight="1" x14ac:dyDescent="0.3">
      <c r="B107" s="427"/>
      <c r="C107" s="92" t="s">
        <v>78</v>
      </c>
      <c r="D107" s="114">
        <v>42.28</v>
      </c>
      <c r="E107" s="506">
        <v>6.38</v>
      </c>
      <c r="F107" s="522">
        <f t="shared" si="85"/>
        <v>48.660000000000004</v>
      </c>
      <c r="G107" s="332">
        <f t="shared" si="86"/>
        <v>1.0003433155234123E-2</v>
      </c>
      <c r="H107" s="328">
        <f t="shared" si="87"/>
        <v>20.003065005869253</v>
      </c>
      <c r="I107" s="328">
        <f>F107+H107</f>
        <v>68.663065005869257</v>
      </c>
      <c r="J107" s="540">
        <f t="shared" si="88"/>
        <v>10462500</v>
      </c>
      <c r="K107" s="174">
        <f t="shared" ref="K107:K113" si="93">M107+(M107*$K$28)</f>
        <v>668455193.25000012</v>
      </c>
      <c r="L107" s="121">
        <f t="shared" si="89"/>
        <v>99030.399000000019</v>
      </c>
      <c r="M107" s="144">
        <f t="shared" ref="M107:M113" si="94">F107*J107*Q107*P107</f>
        <v>534764154.60000008</v>
      </c>
      <c r="N107" s="122">
        <f t="shared" si="90"/>
        <v>79224.319200000013</v>
      </c>
      <c r="O107" s="178" t="s">
        <v>74</v>
      </c>
      <c r="P107" s="184">
        <v>1.01</v>
      </c>
      <c r="Q107" s="188">
        <f t="shared" si="91"/>
        <v>1.04</v>
      </c>
      <c r="R107" s="39"/>
      <c r="S107" s="117">
        <f t="shared" ref="S107:S113" si="95">M107+(M107*$S$28)</f>
        <v>588240570.06000006</v>
      </c>
      <c r="T107" s="123">
        <f t="shared" si="92"/>
        <v>87146.751120000015</v>
      </c>
    </row>
    <row r="108" spans="2:20" ht="15.75" customHeight="1" x14ac:dyDescent="0.3">
      <c r="B108" s="427"/>
      <c r="C108" s="92" t="s">
        <v>95</v>
      </c>
      <c r="D108" s="115">
        <v>42.28</v>
      </c>
      <c r="E108" s="506">
        <v>6.38</v>
      </c>
      <c r="F108" s="522">
        <f t="shared" si="85"/>
        <v>48.660000000000004</v>
      </c>
      <c r="G108" s="332">
        <f t="shared" si="86"/>
        <v>1.0003433155234123E-2</v>
      </c>
      <c r="H108" s="328">
        <f t="shared" si="87"/>
        <v>20.003065005869253</v>
      </c>
      <c r="I108" s="328">
        <f t="shared" ref="I108:I113" si="96">F108+H108</f>
        <v>68.663065005869257</v>
      </c>
      <c r="J108" s="540">
        <f t="shared" si="88"/>
        <v>10462500</v>
      </c>
      <c r="K108" s="174">
        <f t="shared" si="93"/>
        <v>668455193.25000012</v>
      </c>
      <c r="L108" s="121">
        <f t="shared" si="89"/>
        <v>99030.399000000019</v>
      </c>
      <c r="M108" s="144">
        <f t="shared" si="94"/>
        <v>534764154.60000008</v>
      </c>
      <c r="N108" s="122">
        <f t="shared" si="90"/>
        <v>79224.319200000013</v>
      </c>
      <c r="O108" s="178" t="s">
        <v>74</v>
      </c>
      <c r="P108" s="184">
        <v>1.01</v>
      </c>
      <c r="Q108" s="188">
        <f t="shared" si="91"/>
        <v>1.04</v>
      </c>
      <c r="R108" s="39"/>
      <c r="S108" s="117">
        <f t="shared" si="95"/>
        <v>588240570.06000006</v>
      </c>
      <c r="T108" s="123">
        <f t="shared" si="92"/>
        <v>87146.751120000015</v>
      </c>
    </row>
    <row r="109" spans="2:20" ht="15.75" customHeight="1" x14ac:dyDescent="0.3">
      <c r="B109" s="427"/>
      <c r="C109" s="150" t="s">
        <v>90</v>
      </c>
      <c r="D109" s="151">
        <v>28.78</v>
      </c>
      <c r="E109" s="152">
        <v>0</v>
      </c>
      <c r="F109" s="523">
        <f t="shared" si="85"/>
        <v>28.78</v>
      </c>
      <c r="G109" s="335">
        <f t="shared" si="86"/>
        <v>5.9165393795240044E-3</v>
      </c>
      <c r="H109" s="336">
        <f t="shared" si="87"/>
        <v>11.830830474083788</v>
      </c>
      <c r="I109" s="336">
        <f t="shared" si="96"/>
        <v>40.610830474083791</v>
      </c>
      <c r="J109" s="548">
        <f t="shared" si="88"/>
        <v>10462500</v>
      </c>
      <c r="K109" s="175">
        <f t="shared" si="93"/>
        <v>394575526.80000001</v>
      </c>
      <c r="L109" s="153">
        <f t="shared" si="89"/>
        <v>58455.633600000001</v>
      </c>
      <c r="M109" s="148">
        <f t="shared" si="94"/>
        <v>315660421.44</v>
      </c>
      <c r="N109" s="154">
        <f t="shared" si="90"/>
        <v>46764.506880000001</v>
      </c>
      <c r="O109" s="179" t="s">
        <v>88</v>
      </c>
      <c r="P109" s="185">
        <v>1.008</v>
      </c>
      <c r="Q109" s="189">
        <f t="shared" si="91"/>
        <v>1.04</v>
      </c>
      <c r="R109" s="2"/>
      <c r="S109" s="161">
        <f t="shared" si="95"/>
        <v>347226463.58399999</v>
      </c>
      <c r="T109" s="162">
        <f t="shared" si="92"/>
        <v>51440.957567999998</v>
      </c>
    </row>
    <row r="110" spans="2:20" ht="15.75" customHeight="1" x14ac:dyDescent="0.3">
      <c r="B110" s="427"/>
      <c r="C110" s="150" t="s">
        <v>79</v>
      </c>
      <c r="D110" s="151">
        <v>28.78</v>
      </c>
      <c r="E110" s="152">
        <v>0</v>
      </c>
      <c r="F110" s="523">
        <f t="shared" si="85"/>
        <v>28.78</v>
      </c>
      <c r="G110" s="335">
        <f t="shared" si="86"/>
        <v>5.9165393795240044E-3</v>
      </c>
      <c r="H110" s="336">
        <f t="shared" si="87"/>
        <v>11.830830474083788</v>
      </c>
      <c r="I110" s="336">
        <f t="shared" si="96"/>
        <v>40.610830474083791</v>
      </c>
      <c r="J110" s="548">
        <f t="shared" si="88"/>
        <v>10462500</v>
      </c>
      <c r="K110" s="175">
        <f t="shared" si="93"/>
        <v>391443975</v>
      </c>
      <c r="L110" s="153">
        <f t="shared" si="89"/>
        <v>57991.7</v>
      </c>
      <c r="M110" s="148">
        <f t="shared" si="94"/>
        <v>313155180</v>
      </c>
      <c r="N110" s="154">
        <f t="shared" si="90"/>
        <v>46393.36</v>
      </c>
      <c r="O110" s="179" t="s">
        <v>89</v>
      </c>
      <c r="P110" s="185">
        <v>1</v>
      </c>
      <c r="Q110" s="189">
        <f t="shared" si="91"/>
        <v>1.04</v>
      </c>
      <c r="R110" s="2"/>
      <c r="S110" s="161">
        <f t="shared" si="95"/>
        <v>344470698</v>
      </c>
      <c r="T110" s="162">
        <f t="shared" si="92"/>
        <v>51032.696000000004</v>
      </c>
    </row>
    <row r="111" spans="2:20" ht="15.75" customHeight="1" x14ac:dyDescent="0.3">
      <c r="B111" s="427"/>
      <c r="C111" s="92" t="s">
        <v>96</v>
      </c>
      <c r="D111" s="115">
        <v>42.28</v>
      </c>
      <c r="E111" s="506">
        <v>6.38</v>
      </c>
      <c r="F111" s="522">
        <f t="shared" si="85"/>
        <v>48.660000000000004</v>
      </c>
      <c r="G111" s="332">
        <f t="shared" si="86"/>
        <v>1.0003433155234123E-2</v>
      </c>
      <c r="H111" s="328">
        <f t="shared" si="87"/>
        <v>20.003065005869253</v>
      </c>
      <c r="I111" s="328">
        <f t="shared" si="96"/>
        <v>68.663065005869257</v>
      </c>
      <c r="J111" s="540">
        <f t="shared" si="88"/>
        <v>10462500</v>
      </c>
      <c r="K111" s="174">
        <f t="shared" si="93"/>
        <v>661836825.00000012</v>
      </c>
      <c r="L111" s="121">
        <f t="shared" si="89"/>
        <v>98049.900000000023</v>
      </c>
      <c r="M111" s="144">
        <f t="shared" si="94"/>
        <v>529469460.00000006</v>
      </c>
      <c r="N111" s="122">
        <f t="shared" si="90"/>
        <v>78439.920000000013</v>
      </c>
      <c r="O111" s="178" t="s">
        <v>108</v>
      </c>
      <c r="P111" s="184">
        <v>1</v>
      </c>
      <c r="Q111" s="188">
        <f t="shared" si="91"/>
        <v>1.04</v>
      </c>
      <c r="R111" s="2"/>
      <c r="S111" s="117">
        <f t="shared" si="95"/>
        <v>582416406.00000012</v>
      </c>
      <c r="T111" s="123">
        <f t="shared" si="92"/>
        <v>86283.912000000011</v>
      </c>
    </row>
    <row r="112" spans="2:20" ht="15.75" customHeight="1" x14ac:dyDescent="0.3">
      <c r="B112" s="427"/>
      <c r="C112" s="92" t="s">
        <v>80</v>
      </c>
      <c r="D112" s="116">
        <v>42.28</v>
      </c>
      <c r="E112" s="506">
        <v>6.38</v>
      </c>
      <c r="F112" s="522">
        <f t="shared" si="85"/>
        <v>48.660000000000004</v>
      </c>
      <c r="G112" s="332">
        <f t="shared" si="86"/>
        <v>1.0003433155234123E-2</v>
      </c>
      <c r="H112" s="328">
        <f t="shared" si="87"/>
        <v>20.003065005869253</v>
      </c>
      <c r="I112" s="328">
        <f t="shared" si="96"/>
        <v>68.663065005869257</v>
      </c>
      <c r="J112" s="540">
        <f t="shared" si="88"/>
        <v>10462500</v>
      </c>
      <c r="K112" s="174">
        <f t="shared" si="93"/>
        <v>661836825.00000012</v>
      </c>
      <c r="L112" s="121">
        <f t="shared" si="89"/>
        <v>98049.900000000023</v>
      </c>
      <c r="M112" s="144">
        <f t="shared" si="94"/>
        <v>529469460.00000006</v>
      </c>
      <c r="N112" s="122">
        <f t="shared" si="90"/>
        <v>78439.920000000013</v>
      </c>
      <c r="O112" s="178" t="s">
        <v>75</v>
      </c>
      <c r="P112" s="184">
        <v>1</v>
      </c>
      <c r="Q112" s="188">
        <f t="shared" si="91"/>
        <v>1.04</v>
      </c>
      <c r="R112" s="2"/>
      <c r="S112" s="117">
        <f t="shared" si="95"/>
        <v>582416406.00000012</v>
      </c>
      <c r="T112" s="123">
        <f t="shared" si="92"/>
        <v>86283.912000000011</v>
      </c>
    </row>
    <row r="113" spans="2:20" ht="15.75" customHeight="1" thickBot="1" x14ac:dyDescent="0.35">
      <c r="B113" s="427"/>
      <c r="C113" s="155" t="s">
        <v>97</v>
      </c>
      <c r="D113" s="156">
        <v>28.78</v>
      </c>
      <c r="E113" s="510">
        <v>0</v>
      </c>
      <c r="F113" s="528">
        <f t="shared" si="85"/>
        <v>28.78</v>
      </c>
      <c r="G113" s="337">
        <f t="shared" si="86"/>
        <v>5.9165393795240044E-3</v>
      </c>
      <c r="H113" s="338">
        <f t="shared" si="87"/>
        <v>11.830830474083788</v>
      </c>
      <c r="I113" s="338">
        <f t="shared" si="96"/>
        <v>40.610830474083791</v>
      </c>
      <c r="J113" s="549">
        <f t="shared" si="88"/>
        <v>10462500</v>
      </c>
      <c r="K113" s="176">
        <f t="shared" si="93"/>
        <v>391443975</v>
      </c>
      <c r="L113" s="157">
        <f t="shared" si="89"/>
        <v>57991.7</v>
      </c>
      <c r="M113" s="171">
        <f t="shared" si="94"/>
        <v>313155180</v>
      </c>
      <c r="N113" s="158">
        <f t="shared" si="90"/>
        <v>46393.36</v>
      </c>
      <c r="O113" s="195" t="s">
        <v>89</v>
      </c>
      <c r="P113" s="191">
        <v>1</v>
      </c>
      <c r="Q113" s="190">
        <f t="shared" si="91"/>
        <v>1.04</v>
      </c>
      <c r="R113" s="2"/>
      <c r="S113" s="163">
        <f t="shared" si="95"/>
        <v>344470698</v>
      </c>
      <c r="T113" s="164">
        <f t="shared" si="92"/>
        <v>51032.696000000004</v>
      </c>
    </row>
    <row r="114" spans="2:20" ht="15.75" customHeight="1" x14ac:dyDescent="0.3">
      <c r="B114" s="427"/>
      <c r="C114" s="367" t="s">
        <v>42</v>
      </c>
      <c r="D114" s="368">
        <v>2.78</v>
      </c>
      <c r="E114" s="508"/>
      <c r="F114" s="525">
        <f t="shared" ref="F114:F117" si="97">D114+E114</f>
        <v>2.78</v>
      </c>
      <c r="G114" s="381"/>
      <c r="H114" s="371"/>
      <c r="I114" s="371"/>
      <c r="J114" s="372"/>
      <c r="K114" s="372"/>
      <c r="L114" s="383"/>
      <c r="M114" s="408">
        <f>N114*$T$4</f>
        <v>33750000</v>
      </c>
      <c r="N114" s="409">
        <v>5000</v>
      </c>
      <c r="O114" s="379"/>
      <c r="P114" s="375"/>
      <c r="Q114" s="377"/>
      <c r="R114" s="2"/>
      <c r="S114" s="363"/>
      <c r="T114" s="364"/>
    </row>
    <row r="115" spans="2:20" ht="15.75" customHeight="1" x14ac:dyDescent="0.3">
      <c r="B115" s="427"/>
      <c r="C115" s="390" t="s">
        <v>43</v>
      </c>
      <c r="D115" s="391">
        <v>2.78</v>
      </c>
      <c r="E115" s="514"/>
      <c r="F115" s="532">
        <f t="shared" si="97"/>
        <v>2.78</v>
      </c>
      <c r="G115" s="392"/>
      <c r="H115" s="393"/>
      <c r="I115" s="393"/>
      <c r="J115" s="394"/>
      <c r="K115" s="394"/>
      <c r="L115" s="395"/>
      <c r="M115" s="416">
        <f t="shared" ref="M115:M117" si="98">N115*$T$4</f>
        <v>33750000</v>
      </c>
      <c r="N115" s="417">
        <v>5000</v>
      </c>
      <c r="O115" s="396"/>
      <c r="P115" s="397"/>
      <c r="Q115" s="398"/>
      <c r="R115" s="2"/>
      <c r="S115" s="399"/>
      <c r="T115" s="400"/>
    </row>
    <row r="116" spans="2:20" ht="15.75" customHeight="1" x14ac:dyDescent="0.3">
      <c r="B116" s="427"/>
      <c r="C116" s="410" t="s">
        <v>160</v>
      </c>
      <c r="D116" s="411">
        <v>2.78</v>
      </c>
      <c r="E116" s="512"/>
      <c r="F116" s="530">
        <f t="shared" si="97"/>
        <v>2.78</v>
      </c>
      <c r="G116" s="412"/>
      <c r="H116" s="413"/>
      <c r="I116" s="413"/>
      <c r="J116" s="414"/>
      <c r="K116" s="414"/>
      <c r="L116" s="415"/>
      <c r="M116" s="416">
        <f t="shared" si="98"/>
        <v>33750000</v>
      </c>
      <c r="N116" s="417">
        <v>5000</v>
      </c>
      <c r="O116" s="396"/>
      <c r="P116" s="397"/>
      <c r="Q116" s="398"/>
      <c r="R116" s="401"/>
      <c r="S116" s="399"/>
      <c r="T116" s="400"/>
    </row>
    <row r="117" spans="2:20" ht="15.75" customHeight="1" thickBot="1" x14ac:dyDescent="0.35">
      <c r="B117" s="428"/>
      <c r="C117" s="418" t="s">
        <v>161</v>
      </c>
      <c r="D117" s="419">
        <v>2.78</v>
      </c>
      <c r="E117" s="513"/>
      <c r="F117" s="531">
        <f t="shared" si="97"/>
        <v>2.78</v>
      </c>
      <c r="G117" s="420"/>
      <c r="H117" s="421"/>
      <c r="I117" s="421"/>
      <c r="J117" s="422"/>
      <c r="K117" s="422"/>
      <c r="L117" s="423"/>
      <c r="M117" s="424">
        <f t="shared" si="98"/>
        <v>33750000</v>
      </c>
      <c r="N117" s="425">
        <v>5000</v>
      </c>
      <c r="O117" s="380"/>
      <c r="P117" s="376"/>
      <c r="Q117" s="378"/>
      <c r="R117" s="401"/>
      <c r="S117" s="365"/>
      <c r="T117" s="366"/>
    </row>
    <row r="118" spans="2:20" ht="6.75" customHeight="1" thickBot="1" x14ac:dyDescent="0.35">
      <c r="B118" s="2"/>
      <c r="C118" s="21"/>
      <c r="D118" s="2"/>
      <c r="E118" s="2"/>
      <c r="F118" s="527"/>
      <c r="G118" s="2"/>
      <c r="H118" s="2"/>
      <c r="I118" s="2"/>
      <c r="J118" s="36"/>
      <c r="K118" s="2"/>
      <c r="L118" s="2"/>
      <c r="M118" s="85"/>
      <c r="N118" s="86"/>
      <c r="O118" s="49"/>
      <c r="P118" s="49"/>
      <c r="Q118" s="54"/>
      <c r="S118" s="39"/>
      <c r="T118" s="2"/>
    </row>
    <row r="119" spans="2:20" ht="15.75" customHeight="1" x14ac:dyDescent="0.3">
      <c r="B119" s="426">
        <v>14</v>
      </c>
      <c r="C119" s="145" t="s">
        <v>94</v>
      </c>
      <c r="D119" s="146">
        <v>28.78</v>
      </c>
      <c r="E119" s="505">
        <v>0</v>
      </c>
      <c r="F119" s="521">
        <f t="shared" ref="F119:F126" si="99">D119+E119</f>
        <v>28.78</v>
      </c>
      <c r="G119" s="333">
        <f t="shared" ref="G119:G126" si="100">F119/$F$192</f>
        <v>5.9165393795240044E-3</v>
      </c>
      <c r="H119" s="334">
        <f t="shared" ref="H119:H126" si="101">G119*$E$24</f>
        <v>11.830830474083788</v>
      </c>
      <c r="I119" s="334">
        <f>F119+H119</f>
        <v>40.610830474083791</v>
      </c>
      <c r="J119" s="547">
        <f t="shared" ref="J119:J126" si="102">$J$28*$T$4</f>
        <v>10462500</v>
      </c>
      <c r="K119" s="173">
        <f>M119+(M119*$K$28)</f>
        <v>397610723.15999997</v>
      </c>
      <c r="L119" s="147">
        <f t="shared" ref="L119:L126" si="103">K119/$T$4</f>
        <v>58905.292319999993</v>
      </c>
      <c r="M119" s="172">
        <f>F119*J119*Q119*P119</f>
        <v>318088578.528</v>
      </c>
      <c r="N119" s="149">
        <f t="shared" ref="N119:N128" si="104">M119/$T$4</f>
        <v>47124.233855999999</v>
      </c>
      <c r="O119" s="177" t="s">
        <v>88</v>
      </c>
      <c r="P119" s="183">
        <v>1.008</v>
      </c>
      <c r="Q119" s="194">
        <f t="shared" ref="Q119:Q126" si="105">Q106+0.008</f>
        <v>1.048</v>
      </c>
      <c r="R119" s="39"/>
      <c r="S119" s="159">
        <f>M119+(M119*$S$28)</f>
        <v>349897436.38080001</v>
      </c>
      <c r="T119" s="160">
        <f t="shared" ref="T119:T126" si="106">S119/$T$4</f>
        <v>51836.657241599998</v>
      </c>
    </row>
    <row r="120" spans="2:20" ht="15.75" customHeight="1" x14ac:dyDescent="0.3">
      <c r="B120" s="427"/>
      <c r="C120" s="92" t="s">
        <v>78</v>
      </c>
      <c r="D120" s="114">
        <v>42.28</v>
      </c>
      <c r="E120" s="506">
        <v>6.38</v>
      </c>
      <c r="F120" s="522">
        <f t="shared" si="99"/>
        <v>48.660000000000004</v>
      </c>
      <c r="G120" s="332">
        <f t="shared" si="100"/>
        <v>1.0003433155234123E-2</v>
      </c>
      <c r="H120" s="328">
        <f t="shared" si="101"/>
        <v>20.003065005869253</v>
      </c>
      <c r="I120" s="328">
        <f>F120+H120</f>
        <v>68.663065005869257</v>
      </c>
      <c r="J120" s="540">
        <f t="shared" si="102"/>
        <v>10462500</v>
      </c>
      <c r="K120" s="174">
        <f t="shared" ref="K120:K126" si="107">M120+(M120*$K$28)</f>
        <v>673597156.2750001</v>
      </c>
      <c r="L120" s="121">
        <f t="shared" si="103"/>
        <v>99792.171300000016</v>
      </c>
      <c r="M120" s="144">
        <f t="shared" ref="M120:M126" si="108">F120*J120*Q120*P120</f>
        <v>538877725.0200001</v>
      </c>
      <c r="N120" s="122">
        <f t="shared" si="104"/>
        <v>79833.737040000022</v>
      </c>
      <c r="O120" s="178" t="s">
        <v>74</v>
      </c>
      <c r="P120" s="184">
        <v>1.01</v>
      </c>
      <c r="Q120" s="188">
        <f t="shared" si="105"/>
        <v>1.048</v>
      </c>
      <c r="R120" s="39"/>
      <c r="S120" s="117">
        <f t="shared" ref="S120:S126" si="109">M120+(M120*$S$28)</f>
        <v>592765497.52200007</v>
      </c>
      <c r="T120" s="123">
        <f t="shared" si="106"/>
        <v>87817.110744000005</v>
      </c>
    </row>
    <row r="121" spans="2:20" ht="15.75" customHeight="1" x14ac:dyDescent="0.3">
      <c r="B121" s="427"/>
      <c r="C121" s="92" t="s">
        <v>95</v>
      </c>
      <c r="D121" s="115">
        <v>42.28</v>
      </c>
      <c r="E121" s="506">
        <v>6.38</v>
      </c>
      <c r="F121" s="522">
        <f t="shared" si="99"/>
        <v>48.660000000000004</v>
      </c>
      <c r="G121" s="332">
        <f t="shared" si="100"/>
        <v>1.0003433155234123E-2</v>
      </c>
      <c r="H121" s="328">
        <f t="shared" si="101"/>
        <v>20.003065005869253</v>
      </c>
      <c r="I121" s="328">
        <f t="shared" ref="I121:I126" si="110">F121+H121</f>
        <v>68.663065005869257</v>
      </c>
      <c r="J121" s="540">
        <f t="shared" si="102"/>
        <v>10462500</v>
      </c>
      <c r="K121" s="174">
        <f t="shared" si="107"/>
        <v>673597156.2750001</v>
      </c>
      <c r="L121" s="121">
        <f t="shared" si="103"/>
        <v>99792.171300000016</v>
      </c>
      <c r="M121" s="144">
        <f t="shared" si="108"/>
        <v>538877725.0200001</v>
      </c>
      <c r="N121" s="122">
        <f t="shared" si="104"/>
        <v>79833.737040000022</v>
      </c>
      <c r="O121" s="178" t="s">
        <v>74</v>
      </c>
      <c r="P121" s="184">
        <v>1.01</v>
      </c>
      <c r="Q121" s="188">
        <f t="shared" si="105"/>
        <v>1.048</v>
      </c>
      <c r="R121" s="39"/>
      <c r="S121" s="117">
        <f t="shared" si="109"/>
        <v>592765497.52200007</v>
      </c>
      <c r="T121" s="123">
        <f t="shared" si="106"/>
        <v>87817.110744000005</v>
      </c>
    </row>
    <row r="122" spans="2:20" ht="15.75" customHeight="1" x14ac:dyDescent="0.3">
      <c r="B122" s="427"/>
      <c r="C122" s="150" t="s">
        <v>90</v>
      </c>
      <c r="D122" s="151">
        <v>28.78</v>
      </c>
      <c r="E122" s="152">
        <v>0</v>
      </c>
      <c r="F122" s="523">
        <f t="shared" si="99"/>
        <v>28.78</v>
      </c>
      <c r="G122" s="335">
        <f t="shared" si="100"/>
        <v>5.9165393795240044E-3</v>
      </c>
      <c r="H122" s="336">
        <f t="shared" si="101"/>
        <v>11.830830474083788</v>
      </c>
      <c r="I122" s="336">
        <f t="shared" si="110"/>
        <v>40.610830474083791</v>
      </c>
      <c r="J122" s="548">
        <f t="shared" si="102"/>
        <v>10462500</v>
      </c>
      <c r="K122" s="175">
        <f t="shared" si="107"/>
        <v>397610723.15999997</v>
      </c>
      <c r="L122" s="153">
        <f t="shared" si="103"/>
        <v>58905.292319999993</v>
      </c>
      <c r="M122" s="148">
        <f t="shared" si="108"/>
        <v>318088578.528</v>
      </c>
      <c r="N122" s="154">
        <f t="shared" si="104"/>
        <v>47124.233855999999</v>
      </c>
      <c r="O122" s="179" t="s">
        <v>88</v>
      </c>
      <c r="P122" s="185">
        <v>1.008</v>
      </c>
      <c r="Q122" s="189">
        <f t="shared" si="105"/>
        <v>1.048</v>
      </c>
      <c r="R122" s="2"/>
      <c r="S122" s="161">
        <f t="shared" si="109"/>
        <v>349897436.38080001</v>
      </c>
      <c r="T122" s="162">
        <f t="shared" si="106"/>
        <v>51836.657241599998</v>
      </c>
    </row>
    <row r="123" spans="2:20" ht="15.75" customHeight="1" x14ac:dyDescent="0.3">
      <c r="B123" s="427"/>
      <c r="C123" s="150" t="s">
        <v>79</v>
      </c>
      <c r="D123" s="151">
        <v>28.78</v>
      </c>
      <c r="E123" s="152">
        <v>0</v>
      </c>
      <c r="F123" s="523">
        <f t="shared" si="99"/>
        <v>28.78</v>
      </c>
      <c r="G123" s="335">
        <f t="shared" si="100"/>
        <v>5.9165393795240044E-3</v>
      </c>
      <c r="H123" s="336">
        <f t="shared" si="101"/>
        <v>11.830830474083788</v>
      </c>
      <c r="I123" s="336">
        <f t="shared" si="110"/>
        <v>40.610830474083791</v>
      </c>
      <c r="J123" s="548">
        <f t="shared" si="102"/>
        <v>10462500</v>
      </c>
      <c r="K123" s="175">
        <f t="shared" si="107"/>
        <v>394455082.5</v>
      </c>
      <c r="L123" s="153">
        <f t="shared" si="103"/>
        <v>58437.79</v>
      </c>
      <c r="M123" s="148">
        <f t="shared" si="108"/>
        <v>315564066</v>
      </c>
      <c r="N123" s="154">
        <f t="shared" si="104"/>
        <v>46750.232000000004</v>
      </c>
      <c r="O123" s="179" t="s">
        <v>89</v>
      </c>
      <c r="P123" s="185">
        <v>1</v>
      </c>
      <c r="Q123" s="189">
        <f t="shared" si="105"/>
        <v>1.048</v>
      </c>
      <c r="R123" s="2"/>
      <c r="S123" s="161">
        <f t="shared" si="109"/>
        <v>347120472.60000002</v>
      </c>
      <c r="T123" s="162">
        <f t="shared" si="106"/>
        <v>51425.255200000007</v>
      </c>
    </row>
    <row r="124" spans="2:20" ht="15.75" customHeight="1" x14ac:dyDescent="0.3">
      <c r="B124" s="427"/>
      <c r="C124" s="92" t="s">
        <v>96</v>
      </c>
      <c r="D124" s="115">
        <v>42.28</v>
      </c>
      <c r="E124" s="506">
        <v>6.38</v>
      </c>
      <c r="F124" s="522">
        <f t="shared" si="99"/>
        <v>48.660000000000004</v>
      </c>
      <c r="G124" s="332">
        <f t="shared" si="100"/>
        <v>1.0003433155234123E-2</v>
      </c>
      <c r="H124" s="328">
        <f t="shared" si="101"/>
        <v>20.003065005869253</v>
      </c>
      <c r="I124" s="328">
        <f t="shared" si="110"/>
        <v>68.663065005869257</v>
      </c>
      <c r="J124" s="540">
        <f t="shared" si="102"/>
        <v>10462500</v>
      </c>
      <c r="K124" s="174">
        <f t="shared" si="107"/>
        <v>666927877.50000012</v>
      </c>
      <c r="L124" s="121">
        <f t="shared" si="103"/>
        <v>98804.130000000019</v>
      </c>
      <c r="M124" s="144">
        <f t="shared" si="108"/>
        <v>533542302.00000006</v>
      </c>
      <c r="N124" s="122">
        <f t="shared" si="104"/>
        <v>79043.304000000004</v>
      </c>
      <c r="O124" s="178" t="s">
        <v>108</v>
      </c>
      <c r="P124" s="184">
        <v>1</v>
      </c>
      <c r="Q124" s="188">
        <f t="shared" si="105"/>
        <v>1.048</v>
      </c>
      <c r="R124" s="2"/>
      <c r="S124" s="117">
        <f t="shared" si="109"/>
        <v>586896532.20000005</v>
      </c>
      <c r="T124" s="123">
        <f t="shared" si="106"/>
        <v>86947.63440000001</v>
      </c>
    </row>
    <row r="125" spans="2:20" ht="15.75" customHeight="1" x14ac:dyDescent="0.3">
      <c r="B125" s="427"/>
      <c r="C125" s="92" t="s">
        <v>80</v>
      </c>
      <c r="D125" s="116">
        <v>42.28</v>
      </c>
      <c r="E125" s="506">
        <v>6.38</v>
      </c>
      <c r="F125" s="522">
        <f t="shared" si="99"/>
        <v>48.660000000000004</v>
      </c>
      <c r="G125" s="332">
        <f t="shared" si="100"/>
        <v>1.0003433155234123E-2</v>
      </c>
      <c r="H125" s="328">
        <f t="shared" si="101"/>
        <v>20.003065005869253</v>
      </c>
      <c r="I125" s="328">
        <f t="shared" si="110"/>
        <v>68.663065005869257</v>
      </c>
      <c r="J125" s="540">
        <f t="shared" si="102"/>
        <v>10462500</v>
      </c>
      <c r="K125" s="174">
        <f t="shared" si="107"/>
        <v>666927877.50000012</v>
      </c>
      <c r="L125" s="121">
        <f t="shared" si="103"/>
        <v>98804.130000000019</v>
      </c>
      <c r="M125" s="144">
        <f t="shared" si="108"/>
        <v>533542302.00000006</v>
      </c>
      <c r="N125" s="122">
        <f t="shared" si="104"/>
        <v>79043.304000000004</v>
      </c>
      <c r="O125" s="178" t="s">
        <v>75</v>
      </c>
      <c r="P125" s="184">
        <v>1</v>
      </c>
      <c r="Q125" s="188">
        <f t="shared" si="105"/>
        <v>1.048</v>
      </c>
      <c r="R125" s="2"/>
      <c r="S125" s="117">
        <f t="shared" si="109"/>
        <v>586896532.20000005</v>
      </c>
      <c r="T125" s="123">
        <f t="shared" si="106"/>
        <v>86947.63440000001</v>
      </c>
    </row>
    <row r="126" spans="2:20" ht="15.75" customHeight="1" thickBot="1" x14ac:dyDescent="0.35">
      <c r="B126" s="427"/>
      <c r="C126" s="155" t="s">
        <v>97</v>
      </c>
      <c r="D126" s="156">
        <v>28.78</v>
      </c>
      <c r="E126" s="510">
        <v>0</v>
      </c>
      <c r="F126" s="528">
        <f t="shared" si="99"/>
        <v>28.78</v>
      </c>
      <c r="G126" s="337">
        <f t="shared" si="100"/>
        <v>5.9165393795240044E-3</v>
      </c>
      <c r="H126" s="338">
        <f t="shared" si="101"/>
        <v>11.830830474083788</v>
      </c>
      <c r="I126" s="338">
        <f t="shared" si="110"/>
        <v>40.610830474083791</v>
      </c>
      <c r="J126" s="549">
        <f t="shared" si="102"/>
        <v>10462500</v>
      </c>
      <c r="K126" s="176">
        <f t="shared" si="107"/>
        <v>394455082.5</v>
      </c>
      <c r="L126" s="157">
        <f t="shared" si="103"/>
        <v>58437.79</v>
      </c>
      <c r="M126" s="171">
        <f t="shared" si="108"/>
        <v>315564066</v>
      </c>
      <c r="N126" s="158">
        <f t="shared" si="104"/>
        <v>46750.232000000004</v>
      </c>
      <c r="O126" s="195" t="s">
        <v>89</v>
      </c>
      <c r="P126" s="191">
        <v>1</v>
      </c>
      <c r="Q126" s="190">
        <f t="shared" si="105"/>
        <v>1.048</v>
      </c>
      <c r="R126" s="2"/>
      <c r="S126" s="163">
        <f t="shared" si="109"/>
        <v>347120472.60000002</v>
      </c>
      <c r="T126" s="164">
        <f t="shared" si="106"/>
        <v>51425.255200000007</v>
      </c>
    </row>
    <row r="127" spans="2:20" ht="15.75" customHeight="1" x14ac:dyDescent="0.3">
      <c r="B127" s="427"/>
      <c r="C127" s="367" t="s">
        <v>42</v>
      </c>
      <c r="D127" s="368">
        <v>2.78</v>
      </c>
      <c r="E127" s="508"/>
      <c r="F127" s="525">
        <f t="shared" ref="F127:F128" si="111">D127+E127</f>
        <v>2.78</v>
      </c>
      <c r="G127" s="381"/>
      <c r="H127" s="371"/>
      <c r="I127" s="371"/>
      <c r="J127" s="372"/>
      <c r="K127" s="372"/>
      <c r="L127" s="383"/>
      <c r="M127" s="408">
        <f>N127*$T$4</f>
        <v>33750000</v>
      </c>
      <c r="N127" s="409">
        <v>5000</v>
      </c>
      <c r="O127" s="379"/>
      <c r="P127" s="375"/>
      <c r="Q127" s="377"/>
      <c r="R127" s="2"/>
      <c r="S127" s="363"/>
      <c r="T127" s="364"/>
    </row>
    <row r="128" spans="2:20" ht="15.75" customHeight="1" thickBot="1" x14ac:dyDescent="0.35">
      <c r="B128" s="428"/>
      <c r="C128" s="369" t="s">
        <v>43</v>
      </c>
      <c r="D128" s="370">
        <v>2.78</v>
      </c>
      <c r="E128" s="509"/>
      <c r="F128" s="526">
        <f t="shared" si="111"/>
        <v>2.78</v>
      </c>
      <c r="G128" s="382"/>
      <c r="H128" s="373"/>
      <c r="I128" s="373"/>
      <c r="J128" s="374"/>
      <c r="K128" s="374"/>
      <c r="L128" s="384"/>
      <c r="M128" s="424">
        <f t="shared" ref="M128" si="112">N128*$T$4</f>
        <v>33750000</v>
      </c>
      <c r="N128" s="425">
        <v>5000</v>
      </c>
      <c r="O128" s="380"/>
      <c r="P128" s="376"/>
      <c r="Q128" s="378"/>
      <c r="R128" s="2"/>
      <c r="S128" s="365"/>
      <c r="T128" s="366"/>
    </row>
    <row r="129" spans="2:20" ht="6.75" customHeight="1" thickBot="1" x14ac:dyDescent="0.35">
      <c r="B129" s="2"/>
      <c r="C129" s="21"/>
      <c r="D129" s="2"/>
      <c r="E129" s="2"/>
      <c r="F129" s="527"/>
      <c r="G129" s="2"/>
      <c r="H129" s="2"/>
      <c r="I129" s="2"/>
      <c r="J129" s="36"/>
      <c r="K129" s="2"/>
      <c r="L129" s="2"/>
      <c r="M129" s="85"/>
      <c r="N129" s="86"/>
      <c r="O129" s="49"/>
      <c r="P129" s="49"/>
      <c r="Q129" s="54"/>
      <c r="S129" s="39"/>
      <c r="T129" s="2"/>
    </row>
    <row r="130" spans="2:20" ht="15.75" customHeight="1" x14ac:dyDescent="0.3">
      <c r="B130" s="426">
        <v>15</v>
      </c>
      <c r="C130" s="145" t="s">
        <v>94</v>
      </c>
      <c r="D130" s="146">
        <v>28.78</v>
      </c>
      <c r="E130" s="505">
        <v>0</v>
      </c>
      <c r="F130" s="521">
        <f t="shared" ref="F130:F137" si="113">D130+E130</f>
        <v>28.78</v>
      </c>
      <c r="G130" s="333">
        <f t="shared" ref="G130:G137" si="114">F130/$F$192</f>
        <v>5.9165393795240044E-3</v>
      </c>
      <c r="H130" s="334">
        <f t="shared" ref="H130:H137" si="115">G130*$E$24</f>
        <v>11.830830474083788</v>
      </c>
      <c r="I130" s="334">
        <f>F130+H130</f>
        <v>40.610830474083791</v>
      </c>
      <c r="J130" s="547">
        <f t="shared" ref="J130:J137" si="116">$J$28*$T$4</f>
        <v>10462500</v>
      </c>
      <c r="K130" s="173">
        <f>M130+(M130*$K$28)</f>
        <v>400645919.51999998</v>
      </c>
      <c r="L130" s="147">
        <f t="shared" ref="L130:L137" si="117">K130/$T$4</f>
        <v>59354.95104</v>
      </c>
      <c r="M130" s="172">
        <f>F130*J130*Q130*P130</f>
        <v>320516735.616</v>
      </c>
      <c r="N130" s="149">
        <f t="shared" ref="N130:N141" si="118">M130/$T$4</f>
        <v>47483.960831999997</v>
      </c>
      <c r="O130" s="177" t="s">
        <v>88</v>
      </c>
      <c r="P130" s="183">
        <v>1.008</v>
      </c>
      <c r="Q130" s="194">
        <f t="shared" ref="Q130:Q137" si="119">Q119+0.008</f>
        <v>1.056</v>
      </c>
      <c r="R130" s="39"/>
      <c r="S130" s="159">
        <f>M130+(M130*$S$28)</f>
        <v>352568409.17760003</v>
      </c>
      <c r="T130" s="160">
        <f t="shared" ref="T130:T137" si="120">S130/$T$4</f>
        <v>52232.356915200005</v>
      </c>
    </row>
    <row r="131" spans="2:20" ht="15.75" customHeight="1" x14ac:dyDescent="0.3">
      <c r="B131" s="427"/>
      <c r="C131" s="92" t="s">
        <v>78</v>
      </c>
      <c r="D131" s="114">
        <v>42.28</v>
      </c>
      <c r="E131" s="506">
        <v>6.38</v>
      </c>
      <c r="F131" s="522">
        <f t="shared" si="113"/>
        <v>48.660000000000004</v>
      </c>
      <c r="G131" s="332">
        <f t="shared" si="114"/>
        <v>1.0003433155234123E-2</v>
      </c>
      <c r="H131" s="328">
        <f t="shared" si="115"/>
        <v>20.003065005869253</v>
      </c>
      <c r="I131" s="328">
        <f>F131+H131</f>
        <v>68.663065005869257</v>
      </c>
      <c r="J131" s="540">
        <f t="shared" si="116"/>
        <v>10462500</v>
      </c>
      <c r="K131" s="174">
        <f t="shared" ref="K131:K137" si="121">M131+(M131*$K$28)</f>
        <v>678739119.30000019</v>
      </c>
      <c r="L131" s="121">
        <f t="shared" si="117"/>
        <v>100553.94360000003</v>
      </c>
      <c r="M131" s="144">
        <f t="shared" ref="M131:M137" si="122">F131*J131*Q131*P131</f>
        <v>542991295.44000018</v>
      </c>
      <c r="N131" s="122">
        <f t="shared" si="118"/>
        <v>80443.154880000031</v>
      </c>
      <c r="O131" s="178" t="s">
        <v>74</v>
      </c>
      <c r="P131" s="184">
        <v>1.01</v>
      </c>
      <c r="Q131" s="188">
        <f t="shared" si="119"/>
        <v>1.056</v>
      </c>
      <c r="R131" s="39"/>
      <c r="S131" s="117">
        <f t="shared" ref="S131:S137" si="123">M131+(M131*$S$28)</f>
        <v>597290424.98400021</v>
      </c>
      <c r="T131" s="123">
        <f t="shared" si="120"/>
        <v>88487.470368000024</v>
      </c>
    </row>
    <row r="132" spans="2:20" ht="15.75" customHeight="1" x14ac:dyDescent="0.3">
      <c r="B132" s="427"/>
      <c r="C132" s="92" t="s">
        <v>95</v>
      </c>
      <c r="D132" s="115">
        <v>42.28</v>
      </c>
      <c r="E132" s="506">
        <v>6.38</v>
      </c>
      <c r="F132" s="522">
        <f t="shared" si="113"/>
        <v>48.660000000000004</v>
      </c>
      <c r="G132" s="332">
        <f t="shared" si="114"/>
        <v>1.0003433155234123E-2</v>
      </c>
      <c r="H132" s="328">
        <f t="shared" si="115"/>
        <v>20.003065005869253</v>
      </c>
      <c r="I132" s="328">
        <f t="shared" ref="I132:I137" si="124">F132+H132</f>
        <v>68.663065005869257</v>
      </c>
      <c r="J132" s="540">
        <f t="shared" si="116"/>
        <v>10462500</v>
      </c>
      <c r="K132" s="174">
        <f t="shared" si="121"/>
        <v>678739119.30000019</v>
      </c>
      <c r="L132" s="121">
        <f t="shared" si="117"/>
        <v>100553.94360000003</v>
      </c>
      <c r="M132" s="144">
        <f t="shared" si="122"/>
        <v>542991295.44000018</v>
      </c>
      <c r="N132" s="122">
        <f t="shared" si="118"/>
        <v>80443.154880000031</v>
      </c>
      <c r="O132" s="178" t="s">
        <v>74</v>
      </c>
      <c r="P132" s="184">
        <v>1.01</v>
      </c>
      <c r="Q132" s="188">
        <f t="shared" si="119"/>
        <v>1.056</v>
      </c>
      <c r="R132" s="39"/>
      <c r="S132" s="117">
        <f t="shared" si="123"/>
        <v>597290424.98400021</v>
      </c>
      <c r="T132" s="123">
        <f t="shared" si="120"/>
        <v>88487.470368000024</v>
      </c>
    </row>
    <row r="133" spans="2:20" ht="15.75" customHeight="1" x14ac:dyDescent="0.3">
      <c r="B133" s="427"/>
      <c r="C133" s="150" t="s">
        <v>90</v>
      </c>
      <c r="D133" s="151">
        <v>28.78</v>
      </c>
      <c r="E133" s="152">
        <v>0</v>
      </c>
      <c r="F133" s="523">
        <f t="shared" si="113"/>
        <v>28.78</v>
      </c>
      <c r="G133" s="335">
        <f t="shared" si="114"/>
        <v>5.9165393795240044E-3</v>
      </c>
      <c r="H133" s="336">
        <f t="shared" si="115"/>
        <v>11.830830474083788</v>
      </c>
      <c r="I133" s="336">
        <f t="shared" si="124"/>
        <v>40.610830474083791</v>
      </c>
      <c r="J133" s="548">
        <f t="shared" si="116"/>
        <v>10462500</v>
      </c>
      <c r="K133" s="175">
        <f t="shared" si="121"/>
        <v>400645919.51999998</v>
      </c>
      <c r="L133" s="153">
        <f t="shared" si="117"/>
        <v>59354.95104</v>
      </c>
      <c r="M133" s="148">
        <f t="shared" si="122"/>
        <v>320516735.616</v>
      </c>
      <c r="N133" s="154">
        <f t="shared" si="118"/>
        <v>47483.960831999997</v>
      </c>
      <c r="O133" s="179" t="s">
        <v>88</v>
      </c>
      <c r="P133" s="185">
        <v>1.008</v>
      </c>
      <c r="Q133" s="189">
        <f t="shared" si="119"/>
        <v>1.056</v>
      </c>
      <c r="R133" s="2"/>
      <c r="S133" s="161">
        <f t="shared" si="123"/>
        <v>352568409.17760003</v>
      </c>
      <c r="T133" s="162">
        <f t="shared" si="120"/>
        <v>52232.356915200005</v>
      </c>
    </row>
    <row r="134" spans="2:20" ht="15.75" customHeight="1" x14ac:dyDescent="0.3">
      <c r="B134" s="427"/>
      <c r="C134" s="150" t="s">
        <v>79</v>
      </c>
      <c r="D134" s="151">
        <v>28.78</v>
      </c>
      <c r="E134" s="152">
        <v>0</v>
      </c>
      <c r="F134" s="523">
        <f t="shared" si="113"/>
        <v>28.78</v>
      </c>
      <c r="G134" s="335">
        <f t="shared" si="114"/>
        <v>5.9165393795240044E-3</v>
      </c>
      <c r="H134" s="336">
        <f t="shared" si="115"/>
        <v>11.830830474083788</v>
      </c>
      <c r="I134" s="336">
        <f t="shared" si="124"/>
        <v>40.610830474083791</v>
      </c>
      <c r="J134" s="548">
        <f t="shared" si="116"/>
        <v>10462500</v>
      </c>
      <c r="K134" s="175">
        <f t="shared" si="121"/>
        <v>397466190</v>
      </c>
      <c r="L134" s="153">
        <f t="shared" si="117"/>
        <v>58883.88</v>
      </c>
      <c r="M134" s="148">
        <f t="shared" si="122"/>
        <v>317972952</v>
      </c>
      <c r="N134" s="154">
        <f t="shared" si="118"/>
        <v>47107.103999999999</v>
      </c>
      <c r="O134" s="179" t="s">
        <v>89</v>
      </c>
      <c r="P134" s="185">
        <v>1</v>
      </c>
      <c r="Q134" s="189">
        <f t="shared" si="119"/>
        <v>1.056</v>
      </c>
      <c r="R134" s="2"/>
      <c r="S134" s="161">
        <f t="shared" si="123"/>
        <v>349770247.19999999</v>
      </c>
      <c r="T134" s="162">
        <f t="shared" si="120"/>
        <v>51817.814399999996</v>
      </c>
    </row>
    <row r="135" spans="2:20" ht="15.75" customHeight="1" x14ac:dyDescent="0.3">
      <c r="B135" s="427"/>
      <c r="C135" s="92" t="s">
        <v>96</v>
      </c>
      <c r="D135" s="115">
        <v>42.28</v>
      </c>
      <c r="E135" s="506">
        <v>6.38</v>
      </c>
      <c r="F135" s="522">
        <f t="shared" si="113"/>
        <v>48.660000000000004</v>
      </c>
      <c r="G135" s="332">
        <f t="shared" si="114"/>
        <v>1.0003433155234123E-2</v>
      </c>
      <c r="H135" s="328">
        <f t="shared" si="115"/>
        <v>20.003065005869253</v>
      </c>
      <c r="I135" s="328">
        <f t="shared" si="124"/>
        <v>68.663065005869257</v>
      </c>
      <c r="J135" s="540">
        <f t="shared" si="116"/>
        <v>10462500</v>
      </c>
      <c r="K135" s="174">
        <f t="shared" si="121"/>
        <v>672018930.00000012</v>
      </c>
      <c r="L135" s="121">
        <f t="shared" si="117"/>
        <v>99558.360000000015</v>
      </c>
      <c r="M135" s="144">
        <f t="shared" si="122"/>
        <v>537615144.00000012</v>
      </c>
      <c r="N135" s="122">
        <f t="shared" si="118"/>
        <v>79646.688000000024</v>
      </c>
      <c r="O135" s="178" t="s">
        <v>108</v>
      </c>
      <c r="P135" s="184">
        <v>1</v>
      </c>
      <c r="Q135" s="188">
        <f t="shared" si="119"/>
        <v>1.056</v>
      </c>
      <c r="R135" s="2"/>
      <c r="S135" s="117">
        <f t="shared" si="123"/>
        <v>591376658.4000001</v>
      </c>
      <c r="T135" s="123">
        <f t="shared" si="120"/>
        <v>87611.356800000009</v>
      </c>
    </row>
    <row r="136" spans="2:20" ht="15.75" customHeight="1" x14ac:dyDescent="0.3">
      <c r="B136" s="427"/>
      <c r="C136" s="92" t="s">
        <v>80</v>
      </c>
      <c r="D136" s="116">
        <v>42.28</v>
      </c>
      <c r="E136" s="506">
        <v>6.38</v>
      </c>
      <c r="F136" s="522">
        <f t="shared" si="113"/>
        <v>48.660000000000004</v>
      </c>
      <c r="G136" s="332">
        <f t="shared" si="114"/>
        <v>1.0003433155234123E-2</v>
      </c>
      <c r="H136" s="328">
        <f t="shared" si="115"/>
        <v>20.003065005869253</v>
      </c>
      <c r="I136" s="328">
        <f t="shared" si="124"/>
        <v>68.663065005869257</v>
      </c>
      <c r="J136" s="540">
        <f t="shared" si="116"/>
        <v>10462500</v>
      </c>
      <c r="K136" s="174">
        <f t="shared" si="121"/>
        <v>672018930.00000012</v>
      </c>
      <c r="L136" s="121">
        <f t="shared" si="117"/>
        <v>99558.360000000015</v>
      </c>
      <c r="M136" s="144">
        <f t="shared" si="122"/>
        <v>537615144.00000012</v>
      </c>
      <c r="N136" s="122">
        <f t="shared" si="118"/>
        <v>79646.688000000024</v>
      </c>
      <c r="O136" s="178" t="s">
        <v>75</v>
      </c>
      <c r="P136" s="184">
        <v>1</v>
      </c>
      <c r="Q136" s="188">
        <f t="shared" si="119"/>
        <v>1.056</v>
      </c>
      <c r="R136" s="2"/>
      <c r="S136" s="117">
        <f t="shared" si="123"/>
        <v>591376658.4000001</v>
      </c>
      <c r="T136" s="123">
        <f t="shared" si="120"/>
        <v>87611.356800000009</v>
      </c>
    </row>
    <row r="137" spans="2:20" ht="15.75" customHeight="1" thickBot="1" x14ac:dyDescent="0.35">
      <c r="B137" s="427"/>
      <c r="C137" s="155" t="s">
        <v>97</v>
      </c>
      <c r="D137" s="156">
        <v>28.78</v>
      </c>
      <c r="E137" s="510">
        <v>0</v>
      </c>
      <c r="F137" s="528">
        <f t="shared" si="113"/>
        <v>28.78</v>
      </c>
      <c r="G137" s="337">
        <f t="shared" si="114"/>
        <v>5.9165393795240044E-3</v>
      </c>
      <c r="H137" s="338">
        <f t="shared" si="115"/>
        <v>11.830830474083788</v>
      </c>
      <c r="I137" s="338">
        <f t="shared" si="124"/>
        <v>40.610830474083791</v>
      </c>
      <c r="J137" s="549">
        <f t="shared" si="116"/>
        <v>10462500</v>
      </c>
      <c r="K137" s="176">
        <f t="shared" si="121"/>
        <v>397466190</v>
      </c>
      <c r="L137" s="157">
        <f t="shared" si="117"/>
        <v>58883.88</v>
      </c>
      <c r="M137" s="171">
        <f t="shared" si="122"/>
        <v>317972952</v>
      </c>
      <c r="N137" s="158">
        <f t="shared" si="118"/>
        <v>47107.103999999999</v>
      </c>
      <c r="O137" s="195" t="s">
        <v>89</v>
      </c>
      <c r="P137" s="191">
        <v>1</v>
      </c>
      <c r="Q137" s="190">
        <f t="shared" si="119"/>
        <v>1.056</v>
      </c>
      <c r="R137" s="2"/>
      <c r="S137" s="163">
        <f t="shared" si="123"/>
        <v>349770247.19999999</v>
      </c>
      <c r="T137" s="164">
        <f t="shared" si="120"/>
        <v>51817.814399999996</v>
      </c>
    </row>
    <row r="138" spans="2:20" ht="15.75" customHeight="1" x14ac:dyDescent="0.3">
      <c r="B138" s="427"/>
      <c r="C138" s="367" t="s">
        <v>42</v>
      </c>
      <c r="D138" s="368">
        <v>2.78</v>
      </c>
      <c r="E138" s="508"/>
      <c r="F138" s="525">
        <f t="shared" ref="F138:F141" si="125">D138+E138</f>
        <v>2.78</v>
      </c>
      <c r="G138" s="381"/>
      <c r="H138" s="371"/>
      <c r="I138" s="371"/>
      <c r="J138" s="372"/>
      <c r="K138" s="372"/>
      <c r="L138" s="383"/>
      <c r="M138" s="408">
        <f>N138*$T$4</f>
        <v>33750000</v>
      </c>
      <c r="N138" s="409">
        <v>5000</v>
      </c>
      <c r="O138" s="379"/>
      <c r="P138" s="375"/>
      <c r="Q138" s="377"/>
      <c r="R138" s="2"/>
      <c r="S138" s="363"/>
      <c r="T138" s="364"/>
    </row>
    <row r="139" spans="2:20" ht="15.75" customHeight="1" x14ac:dyDescent="0.3">
      <c r="B139" s="427"/>
      <c r="C139" s="390" t="s">
        <v>43</v>
      </c>
      <c r="D139" s="391">
        <v>2.78</v>
      </c>
      <c r="E139" s="514"/>
      <c r="F139" s="532">
        <f t="shared" si="125"/>
        <v>2.78</v>
      </c>
      <c r="G139" s="392"/>
      <c r="H139" s="393"/>
      <c r="I139" s="393"/>
      <c r="J139" s="394"/>
      <c r="K139" s="394"/>
      <c r="L139" s="395"/>
      <c r="M139" s="416">
        <f t="shared" ref="M139:M141" si="126">N139*$T$4</f>
        <v>33750000</v>
      </c>
      <c r="N139" s="417">
        <v>5000</v>
      </c>
      <c r="O139" s="396"/>
      <c r="P139" s="397"/>
      <c r="Q139" s="398"/>
      <c r="R139" s="2"/>
      <c r="S139" s="399"/>
      <c r="T139" s="400"/>
    </row>
    <row r="140" spans="2:20" ht="15.75" customHeight="1" x14ac:dyDescent="0.3">
      <c r="B140" s="427"/>
      <c r="C140" s="410" t="s">
        <v>160</v>
      </c>
      <c r="D140" s="411">
        <v>2.78</v>
      </c>
      <c r="E140" s="512"/>
      <c r="F140" s="530">
        <f t="shared" si="125"/>
        <v>2.78</v>
      </c>
      <c r="G140" s="412"/>
      <c r="H140" s="413"/>
      <c r="I140" s="413"/>
      <c r="J140" s="414"/>
      <c r="K140" s="414"/>
      <c r="L140" s="415"/>
      <c r="M140" s="416">
        <f t="shared" si="126"/>
        <v>33750000</v>
      </c>
      <c r="N140" s="417">
        <v>5000</v>
      </c>
      <c r="O140" s="396"/>
      <c r="P140" s="397"/>
      <c r="Q140" s="398"/>
      <c r="R140" s="401"/>
      <c r="S140" s="399"/>
      <c r="T140" s="400"/>
    </row>
    <row r="141" spans="2:20" ht="15.75" customHeight="1" thickBot="1" x14ac:dyDescent="0.35">
      <c r="B141" s="428"/>
      <c r="C141" s="418" t="s">
        <v>161</v>
      </c>
      <c r="D141" s="419">
        <v>2.78</v>
      </c>
      <c r="E141" s="513"/>
      <c r="F141" s="531">
        <f t="shared" si="125"/>
        <v>2.78</v>
      </c>
      <c r="G141" s="420"/>
      <c r="H141" s="421"/>
      <c r="I141" s="421"/>
      <c r="J141" s="422"/>
      <c r="K141" s="422"/>
      <c r="L141" s="423"/>
      <c r="M141" s="424">
        <f t="shared" si="126"/>
        <v>33750000</v>
      </c>
      <c r="N141" s="425">
        <v>5000</v>
      </c>
      <c r="O141" s="380"/>
      <c r="P141" s="376"/>
      <c r="Q141" s="378"/>
      <c r="R141" s="401"/>
      <c r="S141" s="365"/>
      <c r="T141" s="366"/>
    </row>
    <row r="142" spans="2:20" ht="6.75" customHeight="1" thickBot="1" x14ac:dyDescent="0.35">
      <c r="B142" s="2"/>
      <c r="C142" s="21"/>
      <c r="D142" s="2"/>
      <c r="E142" s="2"/>
      <c r="F142" s="527"/>
      <c r="G142" s="2"/>
      <c r="H142" s="2"/>
      <c r="I142" s="2"/>
      <c r="J142" s="36"/>
      <c r="K142" s="2"/>
      <c r="L142" s="2"/>
      <c r="M142" s="85"/>
      <c r="N142" s="86"/>
      <c r="O142" s="49"/>
      <c r="P142" s="49"/>
      <c r="Q142" s="54"/>
      <c r="S142" s="39"/>
      <c r="T142" s="2"/>
    </row>
    <row r="143" spans="2:20" ht="15.75" customHeight="1" x14ac:dyDescent="0.3">
      <c r="B143" s="426">
        <v>16</v>
      </c>
      <c r="C143" s="145" t="s">
        <v>94</v>
      </c>
      <c r="D143" s="146">
        <v>28.78</v>
      </c>
      <c r="E143" s="505">
        <v>0</v>
      </c>
      <c r="F143" s="521">
        <f t="shared" ref="F143:F150" si="127">D143+E143</f>
        <v>28.78</v>
      </c>
      <c r="G143" s="333">
        <f t="shared" ref="G143:G150" si="128">F143/$F$192</f>
        <v>5.9165393795240044E-3</v>
      </c>
      <c r="H143" s="334">
        <f t="shared" ref="H143:H150" si="129">G143*$E$24</f>
        <v>11.830830474083788</v>
      </c>
      <c r="I143" s="334">
        <f>F143+H143</f>
        <v>40.610830474083791</v>
      </c>
      <c r="J143" s="547">
        <f t="shared" ref="J143:J150" si="130">$J$28*$T$4</f>
        <v>10462500</v>
      </c>
      <c r="K143" s="173">
        <f>M143+(M143*$K$28)</f>
        <v>403681115.88</v>
      </c>
      <c r="L143" s="147">
        <f t="shared" ref="L143:L150" si="131">K143/$T$4</f>
        <v>59804.609759999999</v>
      </c>
      <c r="M143" s="172">
        <f>F143*J143*Q143*P143</f>
        <v>322944892.704</v>
      </c>
      <c r="N143" s="149">
        <f t="shared" ref="N143:N152" si="132">M143/$T$4</f>
        <v>47843.687808000002</v>
      </c>
      <c r="O143" s="177" t="s">
        <v>88</v>
      </c>
      <c r="P143" s="183">
        <v>1.008</v>
      </c>
      <c r="Q143" s="194">
        <f t="shared" ref="Q143:Q150" si="133">Q130+0.008</f>
        <v>1.0640000000000001</v>
      </c>
      <c r="R143" s="39"/>
      <c r="S143" s="159">
        <f>M143+(M143*$S$28)</f>
        <v>355239381.97439998</v>
      </c>
      <c r="T143" s="160">
        <f t="shared" ref="T143:T150" si="134">S143/$T$4</f>
        <v>52628.056588799998</v>
      </c>
    </row>
    <row r="144" spans="2:20" ht="15.75" customHeight="1" x14ac:dyDescent="0.3">
      <c r="B144" s="427"/>
      <c r="C144" s="92" t="s">
        <v>78</v>
      </c>
      <c r="D144" s="114">
        <v>42.28</v>
      </c>
      <c r="E144" s="506">
        <v>6.38</v>
      </c>
      <c r="F144" s="522">
        <f t="shared" si="127"/>
        <v>48.660000000000004</v>
      </c>
      <c r="G144" s="332">
        <f t="shared" si="128"/>
        <v>1.0003433155234123E-2</v>
      </c>
      <c r="H144" s="328">
        <f t="shared" si="129"/>
        <v>20.003065005869253</v>
      </c>
      <c r="I144" s="328">
        <f>F144+H144</f>
        <v>68.663065005869257</v>
      </c>
      <c r="J144" s="540">
        <f t="shared" si="130"/>
        <v>10462500</v>
      </c>
      <c r="K144" s="174">
        <f t="shared" ref="K144:K150" si="135">M144+(M144*$K$28)</f>
        <v>683881082.32500017</v>
      </c>
      <c r="L144" s="121">
        <f t="shared" si="131"/>
        <v>101315.71590000002</v>
      </c>
      <c r="M144" s="144">
        <f t="shared" ref="M144:M150" si="136">F144*J144*Q144*P144</f>
        <v>547104865.86000013</v>
      </c>
      <c r="N144" s="122">
        <f t="shared" si="132"/>
        <v>81052.572720000026</v>
      </c>
      <c r="O144" s="178" t="s">
        <v>74</v>
      </c>
      <c r="P144" s="184">
        <v>1.01</v>
      </c>
      <c r="Q144" s="188">
        <f t="shared" si="133"/>
        <v>1.0640000000000001</v>
      </c>
      <c r="R144" s="39"/>
      <c r="S144" s="117">
        <f t="shared" ref="S144:S150" si="137">M144+(M144*$S$28)</f>
        <v>601815352.4460001</v>
      </c>
      <c r="T144" s="123">
        <f t="shared" si="134"/>
        <v>89157.829992000014</v>
      </c>
    </row>
    <row r="145" spans="2:20" ht="15.75" customHeight="1" x14ac:dyDescent="0.3">
      <c r="B145" s="427"/>
      <c r="C145" s="92" t="s">
        <v>95</v>
      </c>
      <c r="D145" s="115">
        <v>42.28</v>
      </c>
      <c r="E145" s="506">
        <v>6.38</v>
      </c>
      <c r="F145" s="522">
        <f t="shared" si="127"/>
        <v>48.660000000000004</v>
      </c>
      <c r="G145" s="332">
        <f t="shared" si="128"/>
        <v>1.0003433155234123E-2</v>
      </c>
      <c r="H145" s="328">
        <f t="shared" si="129"/>
        <v>20.003065005869253</v>
      </c>
      <c r="I145" s="328">
        <f t="shared" ref="I145:I150" si="138">F145+H145</f>
        <v>68.663065005869257</v>
      </c>
      <c r="J145" s="540">
        <f t="shared" si="130"/>
        <v>10462500</v>
      </c>
      <c r="K145" s="174">
        <f t="shared" si="135"/>
        <v>683881082.32500017</v>
      </c>
      <c r="L145" s="121">
        <f t="shared" si="131"/>
        <v>101315.71590000002</v>
      </c>
      <c r="M145" s="144">
        <f t="shared" si="136"/>
        <v>547104865.86000013</v>
      </c>
      <c r="N145" s="122">
        <f t="shared" si="132"/>
        <v>81052.572720000026</v>
      </c>
      <c r="O145" s="178" t="s">
        <v>74</v>
      </c>
      <c r="P145" s="184">
        <v>1.01</v>
      </c>
      <c r="Q145" s="188">
        <f t="shared" si="133"/>
        <v>1.0640000000000001</v>
      </c>
      <c r="R145" s="39"/>
      <c r="S145" s="117">
        <f t="shared" si="137"/>
        <v>601815352.4460001</v>
      </c>
      <c r="T145" s="123">
        <f t="shared" si="134"/>
        <v>89157.829992000014</v>
      </c>
    </row>
    <row r="146" spans="2:20" ht="15.75" customHeight="1" x14ac:dyDescent="0.3">
      <c r="B146" s="427"/>
      <c r="C146" s="150" t="s">
        <v>90</v>
      </c>
      <c r="D146" s="151">
        <v>28.78</v>
      </c>
      <c r="E146" s="152">
        <v>0</v>
      </c>
      <c r="F146" s="523">
        <f t="shared" si="127"/>
        <v>28.78</v>
      </c>
      <c r="G146" s="335">
        <f t="shared" si="128"/>
        <v>5.9165393795240044E-3</v>
      </c>
      <c r="H146" s="336">
        <f t="shared" si="129"/>
        <v>11.830830474083788</v>
      </c>
      <c r="I146" s="336">
        <f t="shared" si="138"/>
        <v>40.610830474083791</v>
      </c>
      <c r="J146" s="548">
        <f t="shared" si="130"/>
        <v>10462500</v>
      </c>
      <c r="K146" s="175">
        <f t="shared" si="135"/>
        <v>403681115.88</v>
      </c>
      <c r="L146" s="153">
        <f t="shared" si="131"/>
        <v>59804.609759999999</v>
      </c>
      <c r="M146" s="148">
        <f t="shared" si="136"/>
        <v>322944892.704</v>
      </c>
      <c r="N146" s="154">
        <f t="shared" si="132"/>
        <v>47843.687808000002</v>
      </c>
      <c r="O146" s="179" t="s">
        <v>88</v>
      </c>
      <c r="P146" s="185">
        <v>1.008</v>
      </c>
      <c r="Q146" s="189">
        <f t="shared" si="133"/>
        <v>1.0640000000000001</v>
      </c>
      <c r="R146" s="2"/>
      <c r="S146" s="161">
        <f t="shared" si="137"/>
        <v>355239381.97439998</v>
      </c>
      <c r="T146" s="162">
        <f t="shared" si="134"/>
        <v>52628.056588799998</v>
      </c>
    </row>
    <row r="147" spans="2:20" ht="15.75" customHeight="1" x14ac:dyDescent="0.3">
      <c r="B147" s="427"/>
      <c r="C147" s="150" t="s">
        <v>79</v>
      </c>
      <c r="D147" s="151">
        <v>28.78</v>
      </c>
      <c r="E147" s="152">
        <v>0</v>
      </c>
      <c r="F147" s="523">
        <f t="shared" si="127"/>
        <v>28.78</v>
      </c>
      <c r="G147" s="335">
        <f t="shared" si="128"/>
        <v>5.9165393795240044E-3</v>
      </c>
      <c r="H147" s="336">
        <f t="shared" si="129"/>
        <v>11.830830474083788</v>
      </c>
      <c r="I147" s="336">
        <f t="shared" si="138"/>
        <v>40.610830474083791</v>
      </c>
      <c r="J147" s="548">
        <f t="shared" si="130"/>
        <v>10462500</v>
      </c>
      <c r="K147" s="175">
        <f t="shared" si="135"/>
        <v>400477297.5</v>
      </c>
      <c r="L147" s="153">
        <f t="shared" si="131"/>
        <v>59329.97</v>
      </c>
      <c r="M147" s="148">
        <f t="shared" si="136"/>
        <v>320381838</v>
      </c>
      <c r="N147" s="154">
        <f t="shared" si="132"/>
        <v>47463.976000000002</v>
      </c>
      <c r="O147" s="179" t="s">
        <v>89</v>
      </c>
      <c r="P147" s="185">
        <v>1</v>
      </c>
      <c r="Q147" s="189">
        <f t="shared" si="133"/>
        <v>1.0640000000000001</v>
      </c>
      <c r="R147" s="2"/>
      <c r="S147" s="161">
        <f t="shared" si="137"/>
        <v>352420021.80000001</v>
      </c>
      <c r="T147" s="162">
        <f t="shared" si="134"/>
        <v>52210.373599999999</v>
      </c>
    </row>
    <row r="148" spans="2:20" ht="15.75" customHeight="1" x14ac:dyDescent="0.3">
      <c r="B148" s="427"/>
      <c r="C148" s="92" t="s">
        <v>96</v>
      </c>
      <c r="D148" s="115">
        <v>42.28</v>
      </c>
      <c r="E148" s="506">
        <v>6.38</v>
      </c>
      <c r="F148" s="522">
        <f t="shared" si="127"/>
        <v>48.660000000000004</v>
      </c>
      <c r="G148" s="332">
        <f t="shared" si="128"/>
        <v>1.0003433155234123E-2</v>
      </c>
      <c r="H148" s="328">
        <f t="shared" si="129"/>
        <v>20.003065005869253</v>
      </c>
      <c r="I148" s="328">
        <f t="shared" si="138"/>
        <v>68.663065005869257</v>
      </c>
      <c r="J148" s="540">
        <f t="shared" si="130"/>
        <v>10462500</v>
      </c>
      <c r="K148" s="174">
        <f t="shared" si="135"/>
        <v>677109982.50000012</v>
      </c>
      <c r="L148" s="121">
        <f t="shared" si="131"/>
        <v>100312.59000000001</v>
      </c>
      <c r="M148" s="144">
        <f t="shared" si="136"/>
        <v>541687986.00000012</v>
      </c>
      <c r="N148" s="122">
        <f t="shared" si="132"/>
        <v>80250.072000000015</v>
      </c>
      <c r="O148" s="178" t="s">
        <v>108</v>
      </c>
      <c r="P148" s="184">
        <v>1</v>
      </c>
      <c r="Q148" s="188">
        <f t="shared" si="133"/>
        <v>1.0640000000000001</v>
      </c>
      <c r="R148" s="2"/>
      <c r="S148" s="117">
        <f t="shared" si="137"/>
        <v>595856784.60000014</v>
      </c>
      <c r="T148" s="123">
        <f t="shared" si="134"/>
        <v>88275.079200000022</v>
      </c>
    </row>
    <row r="149" spans="2:20" ht="15.75" customHeight="1" x14ac:dyDescent="0.3">
      <c r="B149" s="427"/>
      <c r="C149" s="92" t="s">
        <v>80</v>
      </c>
      <c r="D149" s="116">
        <v>42.28</v>
      </c>
      <c r="E149" s="506">
        <v>6.38</v>
      </c>
      <c r="F149" s="522">
        <f t="shared" si="127"/>
        <v>48.660000000000004</v>
      </c>
      <c r="G149" s="332">
        <f t="shared" si="128"/>
        <v>1.0003433155234123E-2</v>
      </c>
      <c r="H149" s="328">
        <f t="shared" si="129"/>
        <v>20.003065005869253</v>
      </c>
      <c r="I149" s="328">
        <f t="shared" si="138"/>
        <v>68.663065005869257</v>
      </c>
      <c r="J149" s="540">
        <f t="shared" si="130"/>
        <v>10462500</v>
      </c>
      <c r="K149" s="174">
        <f t="shared" si="135"/>
        <v>677109982.50000012</v>
      </c>
      <c r="L149" s="121">
        <f t="shared" si="131"/>
        <v>100312.59000000001</v>
      </c>
      <c r="M149" s="144">
        <f t="shared" si="136"/>
        <v>541687986.00000012</v>
      </c>
      <c r="N149" s="122">
        <f t="shared" si="132"/>
        <v>80250.072000000015</v>
      </c>
      <c r="O149" s="178" t="s">
        <v>75</v>
      </c>
      <c r="P149" s="184">
        <v>1</v>
      </c>
      <c r="Q149" s="188">
        <f t="shared" si="133"/>
        <v>1.0640000000000001</v>
      </c>
      <c r="R149" s="2"/>
      <c r="S149" s="117">
        <f t="shared" si="137"/>
        <v>595856784.60000014</v>
      </c>
      <c r="T149" s="123">
        <f t="shared" si="134"/>
        <v>88275.079200000022</v>
      </c>
    </row>
    <row r="150" spans="2:20" ht="15.75" customHeight="1" thickBot="1" x14ac:dyDescent="0.35">
      <c r="B150" s="427"/>
      <c r="C150" s="155" t="s">
        <v>97</v>
      </c>
      <c r="D150" s="156">
        <v>28.78</v>
      </c>
      <c r="E150" s="510">
        <v>0</v>
      </c>
      <c r="F150" s="528">
        <f t="shared" si="127"/>
        <v>28.78</v>
      </c>
      <c r="G150" s="337">
        <f t="shared" si="128"/>
        <v>5.9165393795240044E-3</v>
      </c>
      <c r="H150" s="338">
        <f t="shared" si="129"/>
        <v>11.830830474083788</v>
      </c>
      <c r="I150" s="338">
        <f t="shared" si="138"/>
        <v>40.610830474083791</v>
      </c>
      <c r="J150" s="549">
        <f t="shared" si="130"/>
        <v>10462500</v>
      </c>
      <c r="K150" s="176">
        <f t="shared" si="135"/>
        <v>400477297.5</v>
      </c>
      <c r="L150" s="157">
        <f t="shared" si="131"/>
        <v>59329.97</v>
      </c>
      <c r="M150" s="171">
        <f t="shared" si="136"/>
        <v>320381838</v>
      </c>
      <c r="N150" s="158">
        <f t="shared" si="132"/>
        <v>47463.976000000002</v>
      </c>
      <c r="O150" s="195" t="s">
        <v>89</v>
      </c>
      <c r="P150" s="191">
        <v>1</v>
      </c>
      <c r="Q150" s="190">
        <f t="shared" si="133"/>
        <v>1.0640000000000001</v>
      </c>
      <c r="R150" s="2"/>
      <c r="S150" s="163">
        <f t="shared" si="137"/>
        <v>352420021.80000001</v>
      </c>
      <c r="T150" s="164">
        <f t="shared" si="134"/>
        <v>52210.373599999999</v>
      </c>
    </row>
    <row r="151" spans="2:20" ht="15.75" customHeight="1" x14ac:dyDescent="0.3">
      <c r="B151" s="427"/>
      <c r="C151" s="367" t="s">
        <v>42</v>
      </c>
      <c r="D151" s="368">
        <v>2.78</v>
      </c>
      <c r="E151" s="508"/>
      <c r="F151" s="525">
        <f t="shared" ref="F151:F152" si="139">D151+E151</f>
        <v>2.78</v>
      </c>
      <c r="G151" s="381"/>
      <c r="H151" s="371"/>
      <c r="I151" s="371"/>
      <c r="J151" s="372"/>
      <c r="K151" s="372"/>
      <c r="L151" s="383"/>
      <c r="M151" s="408">
        <f>N151*$T$4</f>
        <v>33750000</v>
      </c>
      <c r="N151" s="409">
        <v>5000</v>
      </c>
      <c r="O151" s="379"/>
      <c r="P151" s="375"/>
      <c r="Q151" s="377"/>
      <c r="R151" s="2"/>
      <c r="S151" s="363"/>
      <c r="T151" s="364"/>
    </row>
    <row r="152" spans="2:20" ht="15.75" customHeight="1" thickBot="1" x14ac:dyDescent="0.35">
      <c r="B152" s="428"/>
      <c r="C152" s="369" t="s">
        <v>43</v>
      </c>
      <c r="D152" s="370">
        <v>2.78</v>
      </c>
      <c r="E152" s="509"/>
      <c r="F152" s="526">
        <f t="shared" si="139"/>
        <v>2.78</v>
      </c>
      <c r="G152" s="382"/>
      <c r="H152" s="373"/>
      <c r="I152" s="373"/>
      <c r="J152" s="374"/>
      <c r="K152" s="374"/>
      <c r="L152" s="384"/>
      <c r="M152" s="424">
        <f t="shared" ref="M152" si="140">N152*$T$4</f>
        <v>33750000</v>
      </c>
      <c r="N152" s="425">
        <v>5000</v>
      </c>
      <c r="O152" s="380"/>
      <c r="P152" s="376"/>
      <c r="Q152" s="378"/>
      <c r="R152" s="2"/>
      <c r="S152" s="365"/>
      <c r="T152" s="366"/>
    </row>
    <row r="153" spans="2:20" ht="6.75" customHeight="1" thickBot="1" x14ac:dyDescent="0.35">
      <c r="B153" s="2"/>
      <c r="C153" s="21"/>
      <c r="D153" s="2"/>
      <c r="E153" s="2"/>
      <c r="F153" s="527"/>
      <c r="G153" s="2"/>
      <c r="H153" s="2"/>
      <c r="I153" s="2"/>
      <c r="J153" s="36"/>
      <c r="K153" s="2"/>
      <c r="L153" s="2"/>
      <c r="M153" s="85"/>
      <c r="N153" s="86"/>
      <c r="O153" s="49"/>
      <c r="P153" s="49"/>
      <c r="Q153" s="54"/>
      <c r="S153" s="39"/>
      <c r="T153" s="2"/>
    </row>
    <row r="154" spans="2:20" ht="15.75" customHeight="1" x14ac:dyDescent="0.3">
      <c r="B154" s="426">
        <v>17</v>
      </c>
      <c r="C154" s="145" t="s">
        <v>94</v>
      </c>
      <c r="D154" s="146">
        <v>28.78</v>
      </c>
      <c r="E154" s="505">
        <v>0</v>
      </c>
      <c r="F154" s="521">
        <f t="shared" ref="F154:F161" si="141">D154+E154</f>
        <v>28.78</v>
      </c>
      <c r="G154" s="333">
        <f t="shared" ref="G154:G161" si="142">F154/$F$192</f>
        <v>5.9165393795240044E-3</v>
      </c>
      <c r="H154" s="334">
        <f t="shared" ref="H154:H161" si="143">G154*$E$24</f>
        <v>11.830830474083788</v>
      </c>
      <c r="I154" s="334">
        <f>F154+H154</f>
        <v>40.610830474083791</v>
      </c>
      <c r="J154" s="547">
        <f t="shared" ref="J154:J161" si="144">$J$28*$T$4</f>
        <v>10462500</v>
      </c>
      <c r="K154" s="173">
        <f>M154+(M154*$K$28)</f>
        <v>406716312.24000001</v>
      </c>
      <c r="L154" s="147">
        <f t="shared" ref="L154:L161" si="145">K154/$T$4</f>
        <v>60254.268479999999</v>
      </c>
      <c r="M154" s="172">
        <f>F154*J154*Q154*P154</f>
        <v>325373049.792</v>
      </c>
      <c r="N154" s="149">
        <f t="shared" ref="N154:N165" si="146">M154/$T$4</f>
        <v>48203.414784000001</v>
      </c>
      <c r="O154" s="177" t="s">
        <v>88</v>
      </c>
      <c r="P154" s="183">
        <v>1.008</v>
      </c>
      <c r="Q154" s="194">
        <f t="shared" ref="Q154:Q161" si="147">Q143+0.008</f>
        <v>1.0720000000000001</v>
      </c>
      <c r="R154" s="39"/>
      <c r="S154" s="159">
        <f>M154+(M154*$S$28)</f>
        <v>357910354.7712</v>
      </c>
      <c r="T154" s="160">
        <f t="shared" ref="T154:T161" si="148">S154/$T$4</f>
        <v>53023.756262399998</v>
      </c>
    </row>
    <row r="155" spans="2:20" ht="15.75" customHeight="1" x14ac:dyDescent="0.3">
      <c r="B155" s="427"/>
      <c r="C155" s="92" t="s">
        <v>78</v>
      </c>
      <c r="D155" s="114">
        <v>42.28</v>
      </c>
      <c r="E155" s="506">
        <v>6.38</v>
      </c>
      <c r="F155" s="522">
        <f t="shared" si="141"/>
        <v>48.660000000000004</v>
      </c>
      <c r="G155" s="332">
        <f t="shared" si="142"/>
        <v>1.0003433155234123E-2</v>
      </c>
      <c r="H155" s="328">
        <f t="shared" si="143"/>
        <v>20.003065005869253</v>
      </c>
      <c r="I155" s="328">
        <f>F155+H155</f>
        <v>68.663065005869257</v>
      </c>
      <c r="J155" s="540">
        <f t="shared" si="144"/>
        <v>10462500</v>
      </c>
      <c r="K155" s="174">
        <f t="shared" ref="K155:K161" si="149">M155+(M155*$K$28)</f>
        <v>689023045.35000014</v>
      </c>
      <c r="L155" s="121">
        <f t="shared" si="145"/>
        <v>102077.48820000002</v>
      </c>
      <c r="M155" s="144">
        <f t="shared" ref="M155:M161" si="150">F155*J155*Q155*P155</f>
        <v>551218436.28000009</v>
      </c>
      <c r="N155" s="122">
        <f t="shared" si="146"/>
        <v>81661.99056000002</v>
      </c>
      <c r="O155" s="178" t="s">
        <v>74</v>
      </c>
      <c r="P155" s="184">
        <v>1.01</v>
      </c>
      <c r="Q155" s="188">
        <f t="shared" si="147"/>
        <v>1.0720000000000001</v>
      </c>
      <c r="R155" s="39"/>
      <c r="S155" s="117">
        <f t="shared" ref="S155:S161" si="151">M155+(M155*$S$28)</f>
        <v>606340279.90800011</v>
      </c>
      <c r="T155" s="123">
        <f t="shared" si="148"/>
        <v>89828.189616000018</v>
      </c>
    </row>
    <row r="156" spans="2:20" ht="15.75" customHeight="1" x14ac:dyDescent="0.3">
      <c r="B156" s="427"/>
      <c r="C156" s="92" t="s">
        <v>95</v>
      </c>
      <c r="D156" s="115">
        <v>42.28</v>
      </c>
      <c r="E156" s="506">
        <v>6.38</v>
      </c>
      <c r="F156" s="522">
        <f t="shared" si="141"/>
        <v>48.660000000000004</v>
      </c>
      <c r="G156" s="332">
        <f t="shared" si="142"/>
        <v>1.0003433155234123E-2</v>
      </c>
      <c r="H156" s="328">
        <f t="shared" si="143"/>
        <v>20.003065005869253</v>
      </c>
      <c r="I156" s="328">
        <f t="shared" ref="I156:I161" si="152">F156+H156</f>
        <v>68.663065005869257</v>
      </c>
      <c r="J156" s="540">
        <f t="shared" si="144"/>
        <v>10462500</v>
      </c>
      <c r="K156" s="174">
        <f t="shared" si="149"/>
        <v>689023045.35000014</v>
      </c>
      <c r="L156" s="121">
        <f t="shared" si="145"/>
        <v>102077.48820000002</v>
      </c>
      <c r="M156" s="144">
        <f t="shared" si="150"/>
        <v>551218436.28000009</v>
      </c>
      <c r="N156" s="122">
        <f t="shared" si="146"/>
        <v>81661.99056000002</v>
      </c>
      <c r="O156" s="178" t="s">
        <v>74</v>
      </c>
      <c r="P156" s="184">
        <v>1.01</v>
      </c>
      <c r="Q156" s="188">
        <f t="shared" si="147"/>
        <v>1.0720000000000001</v>
      </c>
      <c r="R156" s="39"/>
      <c r="S156" s="117">
        <f t="shared" si="151"/>
        <v>606340279.90800011</v>
      </c>
      <c r="T156" s="123">
        <f t="shared" si="148"/>
        <v>89828.189616000018</v>
      </c>
    </row>
    <row r="157" spans="2:20" ht="15.75" customHeight="1" x14ac:dyDescent="0.3">
      <c r="B157" s="427"/>
      <c r="C157" s="150" t="s">
        <v>90</v>
      </c>
      <c r="D157" s="151">
        <v>28.78</v>
      </c>
      <c r="E157" s="152">
        <v>0</v>
      </c>
      <c r="F157" s="523">
        <f t="shared" si="141"/>
        <v>28.78</v>
      </c>
      <c r="G157" s="335">
        <f t="shared" si="142"/>
        <v>5.9165393795240044E-3</v>
      </c>
      <c r="H157" s="336">
        <f t="shared" si="143"/>
        <v>11.830830474083788</v>
      </c>
      <c r="I157" s="336">
        <f t="shared" si="152"/>
        <v>40.610830474083791</v>
      </c>
      <c r="J157" s="548">
        <f t="shared" si="144"/>
        <v>10462500</v>
      </c>
      <c r="K157" s="175">
        <f t="shared" si="149"/>
        <v>406716312.24000001</v>
      </c>
      <c r="L157" s="153">
        <f t="shared" si="145"/>
        <v>60254.268479999999</v>
      </c>
      <c r="M157" s="148">
        <f t="shared" si="150"/>
        <v>325373049.792</v>
      </c>
      <c r="N157" s="154">
        <f t="shared" si="146"/>
        <v>48203.414784000001</v>
      </c>
      <c r="O157" s="179" t="s">
        <v>88</v>
      </c>
      <c r="P157" s="185">
        <v>1.008</v>
      </c>
      <c r="Q157" s="189">
        <f t="shared" si="147"/>
        <v>1.0720000000000001</v>
      </c>
      <c r="R157" s="2"/>
      <c r="S157" s="161">
        <f t="shared" si="151"/>
        <v>357910354.7712</v>
      </c>
      <c r="T157" s="162">
        <f t="shared" si="148"/>
        <v>53023.756262399998</v>
      </c>
    </row>
    <row r="158" spans="2:20" ht="15.75" customHeight="1" x14ac:dyDescent="0.3">
      <c r="B158" s="427"/>
      <c r="C158" s="150" t="s">
        <v>79</v>
      </c>
      <c r="D158" s="151">
        <v>28.78</v>
      </c>
      <c r="E158" s="152">
        <v>0</v>
      </c>
      <c r="F158" s="523">
        <f t="shared" si="141"/>
        <v>28.78</v>
      </c>
      <c r="G158" s="335">
        <f t="shared" si="142"/>
        <v>5.9165393795240044E-3</v>
      </c>
      <c r="H158" s="336">
        <f t="shared" si="143"/>
        <v>11.830830474083788</v>
      </c>
      <c r="I158" s="336">
        <f t="shared" si="152"/>
        <v>40.610830474083791</v>
      </c>
      <c r="J158" s="548">
        <f t="shared" si="144"/>
        <v>10462500</v>
      </c>
      <c r="K158" s="175">
        <f t="shared" si="149"/>
        <v>403488405</v>
      </c>
      <c r="L158" s="153">
        <f t="shared" si="145"/>
        <v>59776.06</v>
      </c>
      <c r="M158" s="148">
        <f t="shared" si="150"/>
        <v>322790724</v>
      </c>
      <c r="N158" s="154">
        <f t="shared" si="146"/>
        <v>47820.847999999998</v>
      </c>
      <c r="O158" s="179" t="s">
        <v>89</v>
      </c>
      <c r="P158" s="185">
        <v>1</v>
      </c>
      <c r="Q158" s="189">
        <f t="shared" si="147"/>
        <v>1.0720000000000001</v>
      </c>
      <c r="R158" s="2"/>
      <c r="S158" s="161">
        <f t="shared" si="151"/>
        <v>355069796.39999998</v>
      </c>
      <c r="T158" s="162">
        <f t="shared" si="148"/>
        <v>52602.932799999995</v>
      </c>
    </row>
    <row r="159" spans="2:20" ht="15.75" customHeight="1" x14ac:dyDescent="0.3">
      <c r="B159" s="427"/>
      <c r="C159" s="92" t="s">
        <v>96</v>
      </c>
      <c r="D159" s="115">
        <v>42.28</v>
      </c>
      <c r="E159" s="506">
        <v>6.38</v>
      </c>
      <c r="F159" s="522">
        <f t="shared" si="141"/>
        <v>48.660000000000004</v>
      </c>
      <c r="G159" s="332">
        <f t="shared" si="142"/>
        <v>1.0003433155234123E-2</v>
      </c>
      <c r="H159" s="328">
        <f t="shared" si="143"/>
        <v>20.003065005869253</v>
      </c>
      <c r="I159" s="328">
        <f t="shared" si="152"/>
        <v>68.663065005869257</v>
      </c>
      <c r="J159" s="540">
        <f t="shared" si="144"/>
        <v>10462500</v>
      </c>
      <c r="K159" s="174">
        <f t="shared" si="149"/>
        <v>682201035.00000012</v>
      </c>
      <c r="L159" s="121">
        <f t="shared" si="145"/>
        <v>101066.82000000002</v>
      </c>
      <c r="M159" s="144">
        <f t="shared" si="150"/>
        <v>545760828.00000012</v>
      </c>
      <c r="N159" s="122">
        <f t="shared" si="146"/>
        <v>80853.45600000002</v>
      </c>
      <c r="O159" s="178" t="s">
        <v>108</v>
      </c>
      <c r="P159" s="184">
        <v>1</v>
      </c>
      <c r="Q159" s="188">
        <f t="shared" si="147"/>
        <v>1.0720000000000001</v>
      </c>
      <c r="R159" s="2"/>
      <c r="S159" s="117">
        <f t="shared" si="151"/>
        <v>600336910.80000019</v>
      </c>
      <c r="T159" s="123">
        <f t="shared" si="148"/>
        <v>88938.801600000035</v>
      </c>
    </row>
    <row r="160" spans="2:20" ht="15.75" customHeight="1" x14ac:dyDescent="0.3">
      <c r="B160" s="427"/>
      <c r="C160" s="92" t="s">
        <v>80</v>
      </c>
      <c r="D160" s="116">
        <v>42.28</v>
      </c>
      <c r="E160" s="506">
        <v>6.38</v>
      </c>
      <c r="F160" s="522">
        <f t="shared" si="141"/>
        <v>48.660000000000004</v>
      </c>
      <c r="G160" s="332">
        <f t="shared" si="142"/>
        <v>1.0003433155234123E-2</v>
      </c>
      <c r="H160" s="328">
        <f t="shared" si="143"/>
        <v>20.003065005869253</v>
      </c>
      <c r="I160" s="328">
        <f t="shared" si="152"/>
        <v>68.663065005869257</v>
      </c>
      <c r="J160" s="540">
        <f t="shared" si="144"/>
        <v>10462500</v>
      </c>
      <c r="K160" s="174">
        <f t="shared" si="149"/>
        <v>682201035.00000012</v>
      </c>
      <c r="L160" s="121">
        <f t="shared" si="145"/>
        <v>101066.82000000002</v>
      </c>
      <c r="M160" s="144">
        <f t="shared" si="150"/>
        <v>545760828.00000012</v>
      </c>
      <c r="N160" s="122">
        <f t="shared" si="146"/>
        <v>80853.45600000002</v>
      </c>
      <c r="O160" s="178" t="s">
        <v>75</v>
      </c>
      <c r="P160" s="184">
        <v>1</v>
      </c>
      <c r="Q160" s="188">
        <f t="shared" si="147"/>
        <v>1.0720000000000001</v>
      </c>
      <c r="R160" s="2"/>
      <c r="S160" s="117">
        <f t="shared" si="151"/>
        <v>600336910.80000019</v>
      </c>
      <c r="T160" s="123">
        <f t="shared" si="148"/>
        <v>88938.801600000035</v>
      </c>
    </row>
    <row r="161" spans="2:20" ht="15.75" customHeight="1" thickBot="1" x14ac:dyDescent="0.35">
      <c r="B161" s="427"/>
      <c r="C161" s="155" t="s">
        <v>97</v>
      </c>
      <c r="D161" s="156">
        <v>28.78</v>
      </c>
      <c r="E161" s="510">
        <v>0</v>
      </c>
      <c r="F161" s="528">
        <f t="shared" si="141"/>
        <v>28.78</v>
      </c>
      <c r="G161" s="337">
        <f t="shared" si="142"/>
        <v>5.9165393795240044E-3</v>
      </c>
      <c r="H161" s="338">
        <f t="shared" si="143"/>
        <v>11.830830474083788</v>
      </c>
      <c r="I161" s="338">
        <f t="shared" si="152"/>
        <v>40.610830474083791</v>
      </c>
      <c r="J161" s="549">
        <f t="shared" si="144"/>
        <v>10462500</v>
      </c>
      <c r="K161" s="176">
        <f t="shared" si="149"/>
        <v>403488405</v>
      </c>
      <c r="L161" s="157">
        <f t="shared" si="145"/>
        <v>59776.06</v>
      </c>
      <c r="M161" s="171">
        <f t="shared" si="150"/>
        <v>322790724</v>
      </c>
      <c r="N161" s="158">
        <f t="shared" si="146"/>
        <v>47820.847999999998</v>
      </c>
      <c r="O161" s="195" t="s">
        <v>89</v>
      </c>
      <c r="P161" s="191">
        <v>1</v>
      </c>
      <c r="Q161" s="190">
        <f t="shared" si="147"/>
        <v>1.0720000000000001</v>
      </c>
      <c r="R161" s="2"/>
      <c r="S161" s="163">
        <f t="shared" si="151"/>
        <v>355069796.39999998</v>
      </c>
      <c r="T161" s="164">
        <f t="shared" si="148"/>
        <v>52602.932799999995</v>
      </c>
    </row>
    <row r="162" spans="2:20" ht="15.75" customHeight="1" x14ac:dyDescent="0.3">
      <c r="B162" s="427"/>
      <c r="C162" s="367" t="s">
        <v>42</v>
      </c>
      <c r="D162" s="368">
        <v>2.78</v>
      </c>
      <c r="E162" s="508"/>
      <c r="F162" s="525">
        <f t="shared" ref="F162:F165" si="153">D162+E162</f>
        <v>2.78</v>
      </c>
      <c r="G162" s="381"/>
      <c r="H162" s="371"/>
      <c r="I162" s="371"/>
      <c r="J162" s="372"/>
      <c r="K162" s="372"/>
      <c r="L162" s="383"/>
      <c r="M162" s="408">
        <f>N162*$T$4</f>
        <v>33750000</v>
      </c>
      <c r="N162" s="409">
        <v>5000</v>
      </c>
      <c r="O162" s="379"/>
      <c r="P162" s="375"/>
      <c r="Q162" s="377"/>
      <c r="R162" s="2"/>
      <c r="S162" s="363"/>
      <c r="T162" s="364"/>
    </row>
    <row r="163" spans="2:20" ht="15.75" customHeight="1" x14ac:dyDescent="0.3">
      <c r="B163" s="427"/>
      <c r="C163" s="390" t="s">
        <v>43</v>
      </c>
      <c r="D163" s="391">
        <v>2.78</v>
      </c>
      <c r="E163" s="514"/>
      <c r="F163" s="532">
        <f t="shared" si="153"/>
        <v>2.78</v>
      </c>
      <c r="G163" s="392"/>
      <c r="H163" s="393"/>
      <c r="I163" s="393"/>
      <c r="J163" s="394"/>
      <c r="K163" s="394"/>
      <c r="L163" s="395"/>
      <c r="M163" s="416">
        <f t="shared" ref="M163:M165" si="154">N163*$T$4</f>
        <v>33750000</v>
      </c>
      <c r="N163" s="417">
        <v>5000</v>
      </c>
      <c r="O163" s="396"/>
      <c r="P163" s="397"/>
      <c r="Q163" s="398"/>
      <c r="R163" s="2"/>
      <c r="S163" s="399"/>
      <c r="T163" s="400"/>
    </row>
    <row r="164" spans="2:20" ht="15.75" customHeight="1" x14ac:dyDescent="0.3">
      <c r="B164" s="427"/>
      <c r="C164" s="410" t="s">
        <v>160</v>
      </c>
      <c r="D164" s="411">
        <v>2.78</v>
      </c>
      <c r="E164" s="512"/>
      <c r="F164" s="530">
        <f t="shared" si="153"/>
        <v>2.78</v>
      </c>
      <c r="G164" s="412"/>
      <c r="H164" s="413"/>
      <c r="I164" s="413"/>
      <c r="J164" s="414"/>
      <c r="K164" s="414"/>
      <c r="L164" s="415"/>
      <c r="M164" s="416">
        <f t="shared" si="154"/>
        <v>33750000</v>
      </c>
      <c r="N164" s="417">
        <v>5000</v>
      </c>
      <c r="O164" s="396"/>
      <c r="P164" s="397"/>
      <c r="Q164" s="398"/>
      <c r="R164" s="401"/>
      <c r="S164" s="399"/>
      <c r="T164" s="400"/>
    </row>
    <row r="165" spans="2:20" ht="15.75" customHeight="1" thickBot="1" x14ac:dyDescent="0.35">
      <c r="B165" s="428"/>
      <c r="C165" s="418" t="s">
        <v>161</v>
      </c>
      <c r="D165" s="419">
        <v>2.78</v>
      </c>
      <c r="E165" s="513"/>
      <c r="F165" s="531">
        <f t="shared" si="153"/>
        <v>2.78</v>
      </c>
      <c r="G165" s="420"/>
      <c r="H165" s="421"/>
      <c r="I165" s="421"/>
      <c r="J165" s="422"/>
      <c r="K165" s="422"/>
      <c r="L165" s="423"/>
      <c r="M165" s="424">
        <f t="shared" si="154"/>
        <v>33750000</v>
      </c>
      <c r="N165" s="425">
        <v>5000</v>
      </c>
      <c r="O165" s="380"/>
      <c r="P165" s="376"/>
      <c r="Q165" s="378"/>
      <c r="R165" s="401"/>
      <c r="S165" s="365"/>
      <c r="T165" s="366"/>
    </row>
    <row r="166" spans="2:20" ht="6.75" customHeight="1" thickBot="1" x14ac:dyDescent="0.35">
      <c r="B166" s="2"/>
      <c r="C166" s="21"/>
      <c r="D166" s="2"/>
      <c r="E166" s="2"/>
      <c r="F166" s="527"/>
      <c r="G166" s="2"/>
      <c r="H166" s="2"/>
      <c r="I166" s="2"/>
      <c r="J166" s="36"/>
      <c r="K166" s="2"/>
      <c r="L166" s="2"/>
      <c r="M166" s="85"/>
      <c r="N166" s="86"/>
      <c r="O166" s="49"/>
      <c r="P166" s="49"/>
      <c r="Q166" s="54"/>
      <c r="S166" s="39"/>
      <c r="T166" s="2"/>
    </row>
    <row r="167" spans="2:20" ht="15.75" customHeight="1" x14ac:dyDescent="0.3">
      <c r="B167" s="426">
        <v>18</v>
      </c>
      <c r="C167" s="145" t="s">
        <v>94</v>
      </c>
      <c r="D167" s="146">
        <v>28.78</v>
      </c>
      <c r="E167" s="505">
        <v>0</v>
      </c>
      <c r="F167" s="521">
        <f t="shared" ref="F167:F174" si="155">D167+E167</f>
        <v>28.78</v>
      </c>
      <c r="G167" s="333">
        <f t="shared" ref="G167:G174" si="156">F167/$F$192</f>
        <v>5.9165393795240044E-3</v>
      </c>
      <c r="H167" s="334">
        <f t="shared" ref="H167:H174" si="157">G167*$E$24</f>
        <v>11.830830474083788</v>
      </c>
      <c r="I167" s="334">
        <f>F167+H167</f>
        <v>40.610830474083791</v>
      </c>
      <c r="J167" s="547">
        <f t="shared" ref="J167:J174" si="158">$J$28*$T$4</f>
        <v>10462500</v>
      </c>
      <c r="K167" s="173">
        <f>M167+(M167*$K$28)</f>
        <v>409751508.60000002</v>
      </c>
      <c r="L167" s="147">
        <f t="shared" ref="L167:L174" si="159">K167/$T$4</f>
        <v>60703.927200000006</v>
      </c>
      <c r="M167" s="172">
        <f>F167*J167*Q167*P167</f>
        <v>327801206.88</v>
      </c>
      <c r="N167" s="149">
        <f t="shared" ref="N167:N176" si="160">M167/$T$4</f>
        <v>48563.141759999999</v>
      </c>
      <c r="O167" s="177" t="s">
        <v>88</v>
      </c>
      <c r="P167" s="183">
        <v>1.008</v>
      </c>
      <c r="Q167" s="194">
        <f t="shared" ref="Q167:Q174" si="161">Q154+0.008</f>
        <v>1.08</v>
      </c>
      <c r="R167" s="39"/>
      <c r="S167" s="159">
        <f>M167+(M167*$S$28)</f>
        <v>360581327.56800002</v>
      </c>
      <c r="T167" s="160">
        <f t="shared" ref="T167:T174" si="162">S167/$T$4</f>
        <v>53419.455936000006</v>
      </c>
    </row>
    <row r="168" spans="2:20" ht="15.75" customHeight="1" x14ac:dyDescent="0.3">
      <c r="B168" s="427"/>
      <c r="C168" s="92" t="s">
        <v>78</v>
      </c>
      <c r="D168" s="114">
        <v>42.28</v>
      </c>
      <c r="E168" s="506">
        <v>6.38</v>
      </c>
      <c r="F168" s="522">
        <f t="shared" si="155"/>
        <v>48.660000000000004</v>
      </c>
      <c r="G168" s="332">
        <f t="shared" si="156"/>
        <v>1.0003433155234123E-2</v>
      </c>
      <c r="H168" s="328">
        <f t="shared" si="157"/>
        <v>20.003065005869253</v>
      </c>
      <c r="I168" s="328">
        <f>F168+H168</f>
        <v>68.663065005869257</v>
      </c>
      <c r="J168" s="540">
        <f t="shared" si="158"/>
        <v>10462500</v>
      </c>
      <c r="K168" s="174">
        <f t="shared" ref="K168:K174" si="163">M168+(M168*$K$28)</f>
        <v>694165008.37500024</v>
      </c>
      <c r="L168" s="121">
        <f t="shared" si="159"/>
        <v>102839.26050000003</v>
      </c>
      <c r="M168" s="144">
        <f t="shared" ref="M168:M174" si="164">F168*J168*Q168*P168</f>
        <v>555332006.70000017</v>
      </c>
      <c r="N168" s="122">
        <f t="shared" si="160"/>
        <v>82271.408400000029</v>
      </c>
      <c r="O168" s="178" t="s">
        <v>74</v>
      </c>
      <c r="P168" s="184">
        <v>1.01</v>
      </c>
      <c r="Q168" s="188">
        <f t="shared" si="161"/>
        <v>1.08</v>
      </c>
      <c r="R168" s="39"/>
      <c r="S168" s="117">
        <f t="shared" ref="S168:S174" si="165">M168+(M168*$S$28)</f>
        <v>610865207.37000012</v>
      </c>
      <c r="T168" s="123">
        <f t="shared" si="162"/>
        <v>90498.549240000022</v>
      </c>
    </row>
    <row r="169" spans="2:20" ht="15.75" customHeight="1" x14ac:dyDescent="0.3">
      <c r="B169" s="427"/>
      <c r="C169" s="92" t="s">
        <v>95</v>
      </c>
      <c r="D169" s="115">
        <v>42.28</v>
      </c>
      <c r="E169" s="506">
        <v>6.38</v>
      </c>
      <c r="F169" s="522">
        <f t="shared" si="155"/>
        <v>48.660000000000004</v>
      </c>
      <c r="G169" s="332">
        <f t="shared" si="156"/>
        <v>1.0003433155234123E-2</v>
      </c>
      <c r="H169" s="328">
        <f t="shared" si="157"/>
        <v>20.003065005869253</v>
      </c>
      <c r="I169" s="328">
        <f t="shared" ref="I169:I174" si="166">F169+H169</f>
        <v>68.663065005869257</v>
      </c>
      <c r="J169" s="540">
        <f t="shared" si="158"/>
        <v>10462500</v>
      </c>
      <c r="K169" s="174">
        <f t="shared" si="163"/>
        <v>694165008.37500024</v>
      </c>
      <c r="L169" s="121">
        <f t="shared" si="159"/>
        <v>102839.26050000003</v>
      </c>
      <c r="M169" s="144">
        <f t="shared" si="164"/>
        <v>555332006.70000017</v>
      </c>
      <c r="N169" s="122">
        <f t="shared" si="160"/>
        <v>82271.408400000029</v>
      </c>
      <c r="O169" s="178" t="s">
        <v>74</v>
      </c>
      <c r="P169" s="184">
        <v>1.01</v>
      </c>
      <c r="Q169" s="188">
        <f t="shared" si="161"/>
        <v>1.08</v>
      </c>
      <c r="R169" s="39"/>
      <c r="S169" s="117">
        <f t="shared" si="165"/>
        <v>610865207.37000012</v>
      </c>
      <c r="T169" s="123">
        <f t="shared" si="162"/>
        <v>90498.549240000022</v>
      </c>
    </row>
    <row r="170" spans="2:20" ht="15.75" customHeight="1" x14ac:dyDescent="0.3">
      <c r="B170" s="427"/>
      <c r="C170" s="150" t="s">
        <v>90</v>
      </c>
      <c r="D170" s="151">
        <v>28.78</v>
      </c>
      <c r="E170" s="152">
        <v>0</v>
      </c>
      <c r="F170" s="523">
        <f t="shared" si="155"/>
        <v>28.78</v>
      </c>
      <c r="G170" s="335">
        <f t="shared" si="156"/>
        <v>5.9165393795240044E-3</v>
      </c>
      <c r="H170" s="336">
        <f t="shared" si="157"/>
        <v>11.830830474083788</v>
      </c>
      <c r="I170" s="336">
        <f t="shared" si="166"/>
        <v>40.610830474083791</v>
      </c>
      <c r="J170" s="548">
        <f t="shared" si="158"/>
        <v>10462500</v>
      </c>
      <c r="K170" s="175">
        <f t="shared" si="163"/>
        <v>409751508.60000002</v>
      </c>
      <c r="L170" s="153">
        <f t="shared" si="159"/>
        <v>60703.927200000006</v>
      </c>
      <c r="M170" s="148">
        <f t="shared" si="164"/>
        <v>327801206.88</v>
      </c>
      <c r="N170" s="154">
        <f t="shared" si="160"/>
        <v>48563.141759999999</v>
      </c>
      <c r="O170" s="179" t="s">
        <v>88</v>
      </c>
      <c r="P170" s="185">
        <v>1.008</v>
      </c>
      <c r="Q170" s="189">
        <f t="shared" si="161"/>
        <v>1.08</v>
      </c>
      <c r="R170" s="2"/>
      <c r="S170" s="161">
        <f t="shared" si="165"/>
        <v>360581327.56800002</v>
      </c>
      <c r="T170" s="162">
        <f t="shared" si="162"/>
        <v>53419.455936000006</v>
      </c>
    </row>
    <row r="171" spans="2:20" ht="15.75" customHeight="1" x14ac:dyDescent="0.3">
      <c r="B171" s="427"/>
      <c r="C171" s="150" t="s">
        <v>79</v>
      </c>
      <c r="D171" s="151">
        <v>28.78</v>
      </c>
      <c r="E171" s="152">
        <v>0</v>
      </c>
      <c r="F171" s="523">
        <f t="shared" si="155"/>
        <v>28.78</v>
      </c>
      <c r="G171" s="335">
        <f t="shared" si="156"/>
        <v>5.9165393795240044E-3</v>
      </c>
      <c r="H171" s="336">
        <f t="shared" si="157"/>
        <v>11.830830474083788</v>
      </c>
      <c r="I171" s="336">
        <f t="shared" si="166"/>
        <v>40.610830474083791</v>
      </c>
      <c r="J171" s="548">
        <f t="shared" si="158"/>
        <v>10462500</v>
      </c>
      <c r="K171" s="175">
        <f t="shared" si="163"/>
        <v>406499512.5</v>
      </c>
      <c r="L171" s="153">
        <f t="shared" si="159"/>
        <v>60222.15</v>
      </c>
      <c r="M171" s="148">
        <f t="shared" si="164"/>
        <v>325199610</v>
      </c>
      <c r="N171" s="154">
        <f t="shared" si="160"/>
        <v>48177.72</v>
      </c>
      <c r="O171" s="179" t="s">
        <v>89</v>
      </c>
      <c r="P171" s="185">
        <v>1</v>
      </c>
      <c r="Q171" s="189">
        <f t="shared" si="161"/>
        <v>1.08</v>
      </c>
      <c r="R171" s="2"/>
      <c r="S171" s="161">
        <f t="shared" si="165"/>
        <v>357719571</v>
      </c>
      <c r="T171" s="162">
        <f t="shared" si="162"/>
        <v>52995.491999999998</v>
      </c>
    </row>
    <row r="172" spans="2:20" ht="15.75" customHeight="1" x14ac:dyDescent="0.3">
      <c r="B172" s="427"/>
      <c r="C172" s="92" t="s">
        <v>96</v>
      </c>
      <c r="D172" s="115">
        <v>42.28</v>
      </c>
      <c r="E172" s="506">
        <v>6.38</v>
      </c>
      <c r="F172" s="522">
        <f t="shared" si="155"/>
        <v>48.660000000000004</v>
      </c>
      <c r="G172" s="332">
        <f t="shared" si="156"/>
        <v>1.0003433155234123E-2</v>
      </c>
      <c r="H172" s="328">
        <f t="shared" si="157"/>
        <v>20.003065005869253</v>
      </c>
      <c r="I172" s="328">
        <f t="shared" si="166"/>
        <v>68.663065005869257</v>
      </c>
      <c r="J172" s="540">
        <f t="shared" si="158"/>
        <v>10462500</v>
      </c>
      <c r="K172" s="174">
        <f t="shared" si="163"/>
        <v>687292087.50000012</v>
      </c>
      <c r="L172" s="121">
        <f t="shared" si="159"/>
        <v>101821.05000000002</v>
      </c>
      <c r="M172" s="144">
        <f t="shared" si="164"/>
        <v>549833670.00000012</v>
      </c>
      <c r="N172" s="122">
        <f t="shared" si="160"/>
        <v>81456.840000000011</v>
      </c>
      <c r="O172" s="178" t="s">
        <v>108</v>
      </c>
      <c r="P172" s="184">
        <v>1</v>
      </c>
      <c r="Q172" s="188">
        <f t="shared" si="161"/>
        <v>1.08</v>
      </c>
      <c r="R172" s="2"/>
      <c r="S172" s="117">
        <f t="shared" si="165"/>
        <v>604817037.00000012</v>
      </c>
      <c r="T172" s="123">
        <f t="shared" si="162"/>
        <v>89602.524000000019</v>
      </c>
    </row>
    <row r="173" spans="2:20" ht="15.75" customHeight="1" x14ac:dyDescent="0.3">
      <c r="B173" s="427"/>
      <c r="C173" s="92" t="s">
        <v>80</v>
      </c>
      <c r="D173" s="116">
        <v>42.28</v>
      </c>
      <c r="E173" s="506">
        <v>6.38</v>
      </c>
      <c r="F173" s="522">
        <f t="shared" si="155"/>
        <v>48.660000000000004</v>
      </c>
      <c r="G173" s="332">
        <f t="shared" si="156"/>
        <v>1.0003433155234123E-2</v>
      </c>
      <c r="H173" s="328">
        <f t="shared" si="157"/>
        <v>20.003065005869253</v>
      </c>
      <c r="I173" s="328">
        <f t="shared" si="166"/>
        <v>68.663065005869257</v>
      </c>
      <c r="J173" s="540">
        <f t="shared" si="158"/>
        <v>10462500</v>
      </c>
      <c r="K173" s="174">
        <f t="shared" si="163"/>
        <v>687292087.50000012</v>
      </c>
      <c r="L173" s="121">
        <f t="shared" si="159"/>
        <v>101821.05000000002</v>
      </c>
      <c r="M173" s="144">
        <f t="shared" si="164"/>
        <v>549833670.00000012</v>
      </c>
      <c r="N173" s="122">
        <f t="shared" si="160"/>
        <v>81456.840000000011</v>
      </c>
      <c r="O173" s="178" t="s">
        <v>75</v>
      </c>
      <c r="P173" s="184">
        <v>1</v>
      </c>
      <c r="Q173" s="188">
        <f t="shared" si="161"/>
        <v>1.08</v>
      </c>
      <c r="R173" s="2"/>
      <c r="S173" s="117">
        <f t="shared" si="165"/>
        <v>604817037.00000012</v>
      </c>
      <c r="T173" s="123">
        <f t="shared" si="162"/>
        <v>89602.524000000019</v>
      </c>
    </row>
    <row r="174" spans="2:20" ht="15.75" customHeight="1" thickBot="1" x14ac:dyDescent="0.35">
      <c r="B174" s="427"/>
      <c r="C174" s="155" t="s">
        <v>97</v>
      </c>
      <c r="D174" s="156">
        <v>28.78</v>
      </c>
      <c r="E174" s="510">
        <v>0</v>
      </c>
      <c r="F174" s="528">
        <f t="shared" si="155"/>
        <v>28.78</v>
      </c>
      <c r="G174" s="337">
        <f t="shared" si="156"/>
        <v>5.9165393795240044E-3</v>
      </c>
      <c r="H174" s="338">
        <f t="shared" si="157"/>
        <v>11.830830474083788</v>
      </c>
      <c r="I174" s="338">
        <f t="shared" si="166"/>
        <v>40.610830474083791</v>
      </c>
      <c r="J174" s="549">
        <f t="shared" si="158"/>
        <v>10462500</v>
      </c>
      <c r="K174" s="176">
        <f t="shared" si="163"/>
        <v>406499512.5</v>
      </c>
      <c r="L174" s="157">
        <f t="shared" si="159"/>
        <v>60222.15</v>
      </c>
      <c r="M174" s="171">
        <f t="shared" si="164"/>
        <v>325199610</v>
      </c>
      <c r="N174" s="158">
        <f t="shared" si="160"/>
        <v>48177.72</v>
      </c>
      <c r="O174" s="195" t="s">
        <v>89</v>
      </c>
      <c r="P174" s="191">
        <v>1</v>
      </c>
      <c r="Q174" s="190">
        <f t="shared" si="161"/>
        <v>1.08</v>
      </c>
      <c r="R174" s="2"/>
      <c r="S174" s="163">
        <f t="shared" si="165"/>
        <v>357719571</v>
      </c>
      <c r="T174" s="164">
        <f t="shared" si="162"/>
        <v>52995.491999999998</v>
      </c>
    </row>
    <row r="175" spans="2:20" ht="15.75" customHeight="1" x14ac:dyDescent="0.3">
      <c r="B175" s="427"/>
      <c r="C175" s="367" t="s">
        <v>42</v>
      </c>
      <c r="D175" s="368">
        <v>2.78</v>
      </c>
      <c r="E175" s="508"/>
      <c r="F175" s="525">
        <f t="shared" ref="F175:F176" si="167">D175+E175</f>
        <v>2.78</v>
      </c>
      <c r="G175" s="381"/>
      <c r="H175" s="371"/>
      <c r="I175" s="371"/>
      <c r="J175" s="372"/>
      <c r="K175" s="372"/>
      <c r="L175" s="383"/>
      <c r="M175" s="408">
        <f>N175*$T$4</f>
        <v>33750000</v>
      </c>
      <c r="N175" s="409">
        <v>5000</v>
      </c>
      <c r="O175" s="379"/>
      <c r="P175" s="375"/>
      <c r="Q175" s="377"/>
      <c r="R175" s="2"/>
      <c r="S175" s="363"/>
      <c r="T175" s="364"/>
    </row>
    <row r="176" spans="2:20" ht="15.75" customHeight="1" thickBot="1" x14ac:dyDescent="0.35">
      <c r="B176" s="428"/>
      <c r="C176" s="369" t="s">
        <v>43</v>
      </c>
      <c r="D176" s="370">
        <v>2.78</v>
      </c>
      <c r="E176" s="509"/>
      <c r="F176" s="526">
        <f t="shared" si="167"/>
        <v>2.78</v>
      </c>
      <c r="G176" s="382"/>
      <c r="H176" s="373"/>
      <c r="I176" s="373"/>
      <c r="J176" s="374"/>
      <c r="K176" s="374"/>
      <c r="L176" s="384"/>
      <c r="M176" s="424">
        <f t="shared" ref="M176" si="168">N176*$T$4</f>
        <v>33750000</v>
      </c>
      <c r="N176" s="425">
        <v>5000</v>
      </c>
      <c r="O176" s="380"/>
      <c r="P176" s="376"/>
      <c r="Q176" s="378"/>
      <c r="R176" s="2"/>
      <c r="S176" s="365"/>
      <c r="T176" s="366"/>
    </row>
    <row r="177" spans="2:20" ht="6.75" customHeight="1" thickBot="1" x14ac:dyDescent="0.35">
      <c r="B177" s="2"/>
      <c r="C177" s="21"/>
      <c r="D177" s="2"/>
      <c r="E177" s="2"/>
      <c r="F177" s="527"/>
      <c r="G177" s="2"/>
      <c r="H177" s="2"/>
      <c r="I177" s="2"/>
      <c r="J177" s="36"/>
      <c r="K177" s="2"/>
      <c r="L177" s="2"/>
      <c r="M177" s="85"/>
      <c r="N177" s="86"/>
      <c r="O177" s="49"/>
      <c r="P177" s="49"/>
      <c r="Q177" s="54"/>
      <c r="S177" s="39"/>
      <c r="T177" s="2"/>
    </row>
    <row r="178" spans="2:20" ht="15.75" customHeight="1" x14ac:dyDescent="0.3">
      <c r="B178" s="426">
        <v>19</v>
      </c>
      <c r="C178" s="145" t="s">
        <v>94</v>
      </c>
      <c r="D178" s="146">
        <v>28.78</v>
      </c>
      <c r="E178" s="505">
        <v>0</v>
      </c>
      <c r="F178" s="521">
        <f t="shared" ref="F178:F185" si="169">D178+E178</f>
        <v>28.78</v>
      </c>
      <c r="G178" s="333">
        <f t="shared" ref="G178:G185" si="170">F178/$F$192</f>
        <v>5.9165393795240044E-3</v>
      </c>
      <c r="H178" s="334">
        <f t="shared" ref="H178:H185" si="171">G178*$E$24</f>
        <v>11.830830474083788</v>
      </c>
      <c r="I178" s="334">
        <f>F178+H178</f>
        <v>40.610830474083791</v>
      </c>
      <c r="J178" s="547">
        <f t="shared" ref="J178:J185" si="172">$J$28*$T$4</f>
        <v>10462500</v>
      </c>
      <c r="K178" s="173">
        <f>M178+(M178*$K$28)</f>
        <v>412786704.95999998</v>
      </c>
      <c r="L178" s="147">
        <f t="shared" ref="L178:L185" si="173">K178/$T$4</f>
        <v>61153.585919999998</v>
      </c>
      <c r="M178" s="172">
        <f>F178*J178*Q178*P178</f>
        <v>330229363.96799999</v>
      </c>
      <c r="N178" s="149">
        <f t="shared" ref="N178:N189" si="174">M178/$T$4</f>
        <v>48922.868735999997</v>
      </c>
      <c r="O178" s="177" t="s">
        <v>88</v>
      </c>
      <c r="P178" s="183">
        <v>1.008</v>
      </c>
      <c r="Q178" s="194">
        <f t="shared" ref="Q178:Q185" si="175">Q167+0.008</f>
        <v>1.0880000000000001</v>
      </c>
      <c r="R178" s="39"/>
      <c r="S178" s="159">
        <f>M178+(M178*$S$28)</f>
        <v>363252300.36479998</v>
      </c>
      <c r="T178" s="160">
        <f t="shared" ref="T178:T185" si="176">S178/$T$4</f>
        <v>53815.155609599999</v>
      </c>
    </row>
    <row r="179" spans="2:20" ht="15.75" customHeight="1" x14ac:dyDescent="0.3">
      <c r="B179" s="427"/>
      <c r="C179" s="92" t="s">
        <v>78</v>
      </c>
      <c r="D179" s="114">
        <v>42.28</v>
      </c>
      <c r="E179" s="506">
        <v>6.38</v>
      </c>
      <c r="F179" s="522">
        <f t="shared" si="169"/>
        <v>48.660000000000004</v>
      </c>
      <c r="G179" s="332">
        <f t="shared" si="170"/>
        <v>1.0003433155234123E-2</v>
      </c>
      <c r="H179" s="328">
        <f t="shared" si="171"/>
        <v>20.003065005869253</v>
      </c>
      <c r="I179" s="328">
        <f>F179+H179</f>
        <v>68.663065005869257</v>
      </c>
      <c r="J179" s="540">
        <f t="shared" si="172"/>
        <v>10462500</v>
      </c>
      <c r="K179" s="174">
        <f t="shared" ref="K179:K185" si="177">M179+(M179*$K$28)</f>
        <v>699306971.4000001</v>
      </c>
      <c r="L179" s="121">
        <f t="shared" si="173"/>
        <v>103601.03280000002</v>
      </c>
      <c r="M179" s="144">
        <f t="shared" ref="M179:M185" si="178">F179*J179*Q179*P179</f>
        <v>559445577.12000012</v>
      </c>
      <c r="N179" s="122">
        <f t="shared" si="174"/>
        <v>82880.826240000024</v>
      </c>
      <c r="O179" s="178" t="s">
        <v>74</v>
      </c>
      <c r="P179" s="184">
        <v>1.01</v>
      </c>
      <c r="Q179" s="188">
        <f t="shared" si="175"/>
        <v>1.0880000000000001</v>
      </c>
      <c r="R179" s="39"/>
      <c r="S179" s="117">
        <f t="shared" ref="S179:S185" si="179">M179+(M179*$S$28)</f>
        <v>615390134.83200014</v>
      </c>
      <c r="T179" s="123">
        <f t="shared" si="176"/>
        <v>91168.908864000026</v>
      </c>
    </row>
    <row r="180" spans="2:20" ht="15.75" customHeight="1" x14ac:dyDescent="0.3">
      <c r="B180" s="427"/>
      <c r="C180" s="92" t="s">
        <v>95</v>
      </c>
      <c r="D180" s="115">
        <v>42.28</v>
      </c>
      <c r="E180" s="506">
        <v>6.38</v>
      </c>
      <c r="F180" s="522">
        <f t="shared" si="169"/>
        <v>48.660000000000004</v>
      </c>
      <c r="G180" s="332">
        <f t="shared" si="170"/>
        <v>1.0003433155234123E-2</v>
      </c>
      <c r="H180" s="328">
        <f t="shared" si="171"/>
        <v>20.003065005869253</v>
      </c>
      <c r="I180" s="328">
        <f t="shared" ref="I180:I185" si="180">F180+H180</f>
        <v>68.663065005869257</v>
      </c>
      <c r="J180" s="540">
        <f t="shared" si="172"/>
        <v>10462500</v>
      </c>
      <c r="K180" s="174">
        <f t="shared" si="177"/>
        <v>699306971.4000001</v>
      </c>
      <c r="L180" s="121">
        <f t="shared" si="173"/>
        <v>103601.03280000002</v>
      </c>
      <c r="M180" s="144">
        <f t="shared" si="178"/>
        <v>559445577.12000012</v>
      </c>
      <c r="N180" s="122">
        <f t="shared" si="174"/>
        <v>82880.826240000024</v>
      </c>
      <c r="O180" s="178" t="s">
        <v>74</v>
      </c>
      <c r="P180" s="184">
        <v>1.01</v>
      </c>
      <c r="Q180" s="188">
        <f t="shared" si="175"/>
        <v>1.0880000000000001</v>
      </c>
      <c r="R180" s="39"/>
      <c r="S180" s="117">
        <f t="shared" si="179"/>
        <v>615390134.83200014</v>
      </c>
      <c r="T180" s="123">
        <f t="shared" si="176"/>
        <v>91168.908864000026</v>
      </c>
    </row>
    <row r="181" spans="2:20" ht="15.75" customHeight="1" x14ac:dyDescent="0.3">
      <c r="B181" s="427"/>
      <c r="C181" s="150" t="s">
        <v>90</v>
      </c>
      <c r="D181" s="151">
        <v>28.78</v>
      </c>
      <c r="E181" s="152">
        <v>0</v>
      </c>
      <c r="F181" s="523">
        <f t="shared" si="169"/>
        <v>28.78</v>
      </c>
      <c r="G181" s="335">
        <f t="shared" si="170"/>
        <v>5.9165393795240044E-3</v>
      </c>
      <c r="H181" s="336">
        <f t="shared" si="171"/>
        <v>11.830830474083788</v>
      </c>
      <c r="I181" s="336">
        <f t="shared" si="180"/>
        <v>40.610830474083791</v>
      </c>
      <c r="J181" s="548">
        <f t="shared" si="172"/>
        <v>10462500</v>
      </c>
      <c r="K181" s="175">
        <f t="shared" si="177"/>
        <v>412786704.95999998</v>
      </c>
      <c r="L181" s="153">
        <f t="shared" si="173"/>
        <v>61153.585919999998</v>
      </c>
      <c r="M181" s="148">
        <f t="shared" si="178"/>
        <v>330229363.96799999</v>
      </c>
      <c r="N181" s="154">
        <f t="shared" si="174"/>
        <v>48922.868735999997</v>
      </c>
      <c r="O181" s="179" t="s">
        <v>88</v>
      </c>
      <c r="P181" s="185">
        <v>1.008</v>
      </c>
      <c r="Q181" s="189">
        <f t="shared" si="175"/>
        <v>1.0880000000000001</v>
      </c>
      <c r="R181" s="2"/>
      <c r="S181" s="161">
        <f t="shared" si="179"/>
        <v>363252300.36479998</v>
      </c>
      <c r="T181" s="162">
        <f t="shared" si="176"/>
        <v>53815.155609599999</v>
      </c>
    </row>
    <row r="182" spans="2:20" ht="15.75" customHeight="1" x14ac:dyDescent="0.3">
      <c r="B182" s="427"/>
      <c r="C182" s="150" t="s">
        <v>79</v>
      </c>
      <c r="D182" s="151">
        <v>28.78</v>
      </c>
      <c r="E182" s="152">
        <v>0</v>
      </c>
      <c r="F182" s="523">
        <f t="shared" si="169"/>
        <v>28.78</v>
      </c>
      <c r="G182" s="335">
        <f t="shared" si="170"/>
        <v>5.9165393795240044E-3</v>
      </c>
      <c r="H182" s="336">
        <f t="shared" si="171"/>
        <v>11.830830474083788</v>
      </c>
      <c r="I182" s="336">
        <f t="shared" si="180"/>
        <v>40.610830474083791</v>
      </c>
      <c r="J182" s="548">
        <f t="shared" si="172"/>
        <v>10462500</v>
      </c>
      <c r="K182" s="175">
        <f t="shared" si="177"/>
        <v>409510620</v>
      </c>
      <c r="L182" s="153">
        <f t="shared" si="173"/>
        <v>60668.24</v>
      </c>
      <c r="M182" s="148">
        <f t="shared" si="178"/>
        <v>327608496</v>
      </c>
      <c r="N182" s="154">
        <f t="shared" si="174"/>
        <v>48534.591999999997</v>
      </c>
      <c r="O182" s="179" t="s">
        <v>89</v>
      </c>
      <c r="P182" s="185">
        <v>1</v>
      </c>
      <c r="Q182" s="189">
        <f t="shared" si="175"/>
        <v>1.0880000000000001</v>
      </c>
      <c r="R182" s="2"/>
      <c r="S182" s="161">
        <f t="shared" si="179"/>
        <v>360369345.60000002</v>
      </c>
      <c r="T182" s="162">
        <f t="shared" si="176"/>
        <v>53388.051200000002</v>
      </c>
    </row>
    <row r="183" spans="2:20" ht="15.75" customHeight="1" x14ac:dyDescent="0.3">
      <c r="B183" s="427"/>
      <c r="C183" s="92" t="s">
        <v>96</v>
      </c>
      <c r="D183" s="115">
        <v>42.28</v>
      </c>
      <c r="E183" s="506">
        <v>6.38</v>
      </c>
      <c r="F183" s="522">
        <f t="shared" si="169"/>
        <v>48.660000000000004</v>
      </c>
      <c r="G183" s="332">
        <f t="shared" si="170"/>
        <v>1.0003433155234123E-2</v>
      </c>
      <c r="H183" s="328">
        <f t="shared" si="171"/>
        <v>20.003065005869253</v>
      </c>
      <c r="I183" s="328">
        <f t="shared" si="180"/>
        <v>68.663065005869257</v>
      </c>
      <c r="J183" s="540">
        <f t="shared" si="172"/>
        <v>10462500</v>
      </c>
      <c r="K183" s="174">
        <f t="shared" si="177"/>
        <v>692383140.00000012</v>
      </c>
      <c r="L183" s="121">
        <f t="shared" si="173"/>
        <v>102575.28000000001</v>
      </c>
      <c r="M183" s="144">
        <f t="shared" si="178"/>
        <v>553906512.00000012</v>
      </c>
      <c r="N183" s="122">
        <f t="shared" si="174"/>
        <v>82060.224000000017</v>
      </c>
      <c r="O183" s="178" t="s">
        <v>108</v>
      </c>
      <c r="P183" s="184">
        <v>1</v>
      </c>
      <c r="Q183" s="188">
        <f t="shared" si="175"/>
        <v>1.0880000000000001</v>
      </c>
      <c r="R183" s="2"/>
      <c r="S183" s="117">
        <f t="shared" si="179"/>
        <v>609297163.20000017</v>
      </c>
      <c r="T183" s="123">
        <f t="shared" si="176"/>
        <v>90266.246400000018</v>
      </c>
    </row>
    <row r="184" spans="2:20" ht="15.75" customHeight="1" x14ac:dyDescent="0.3">
      <c r="B184" s="427"/>
      <c r="C184" s="92" t="s">
        <v>80</v>
      </c>
      <c r="D184" s="116">
        <v>42.28</v>
      </c>
      <c r="E184" s="506">
        <v>6.38</v>
      </c>
      <c r="F184" s="522">
        <f t="shared" si="169"/>
        <v>48.660000000000004</v>
      </c>
      <c r="G184" s="332">
        <f t="shared" si="170"/>
        <v>1.0003433155234123E-2</v>
      </c>
      <c r="H184" s="328">
        <f t="shared" si="171"/>
        <v>20.003065005869253</v>
      </c>
      <c r="I184" s="328">
        <f t="shared" si="180"/>
        <v>68.663065005869257</v>
      </c>
      <c r="J184" s="540">
        <f t="shared" si="172"/>
        <v>10462500</v>
      </c>
      <c r="K184" s="174">
        <f t="shared" si="177"/>
        <v>692383140.00000012</v>
      </c>
      <c r="L184" s="121">
        <f t="shared" si="173"/>
        <v>102575.28000000001</v>
      </c>
      <c r="M184" s="144">
        <f t="shared" si="178"/>
        <v>553906512.00000012</v>
      </c>
      <c r="N184" s="122">
        <f t="shared" si="174"/>
        <v>82060.224000000017</v>
      </c>
      <c r="O184" s="178" t="s">
        <v>75</v>
      </c>
      <c r="P184" s="184">
        <v>1</v>
      </c>
      <c r="Q184" s="188">
        <f t="shared" si="175"/>
        <v>1.0880000000000001</v>
      </c>
      <c r="R184" s="2"/>
      <c r="S184" s="117">
        <f t="shared" si="179"/>
        <v>609297163.20000017</v>
      </c>
      <c r="T184" s="123">
        <f t="shared" si="176"/>
        <v>90266.246400000018</v>
      </c>
    </row>
    <row r="185" spans="2:20" ht="15.75" customHeight="1" thickBot="1" x14ac:dyDescent="0.35">
      <c r="B185" s="427"/>
      <c r="C185" s="350" t="s">
        <v>97</v>
      </c>
      <c r="D185" s="351">
        <v>28.78</v>
      </c>
      <c r="E185" s="507">
        <v>0</v>
      </c>
      <c r="F185" s="524">
        <f t="shared" si="169"/>
        <v>28.78</v>
      </c>
      <c r="G185" s="352">
        <f t="shared" si="170"/>
        <v>5.9165393795240044E-3</v>
      </c>
      <c r="H185" s="353">
        <f t="shared" si="171"/>
        <v>11.830830474083788</v>
      </c>
      <c r="I185" s="353">
        <f t="shared" si="180"/>
        <v>40.610830474083791</v>
      </c>
      <c r="J185" s="549">
        <f t="shared" si="172"/>
        <v>10462500</v>
      </c>
      <c r="K185" s="354">
        <f t="shared" si="177"/>
        <v>409510620</v>
      </c>
      <c r="L185" s="355">
        <f t="shared" si="173"/>
        <v>60668.24</v>
      </c>
      <c r="M185" s="356">
        <f t="shared" si="178"/>
        <v>327608496</v>
      </c>
      <c r="N185" s="357">
        <f t="shared" si="174"/>
        <v>48534.591999999997</v>
      </c>
      <c r="O185" s="358" t="s">
        <v>89</v>
      </c>
      <c r="P185" s="359">
        <v>1</v>
      </c>
      <c r="Q185" s="360">
        <f t="shared" si="175"/>
        <v>1.0880000000000001</v>
      </c>
      <c r="R185" s="2"/>
      <c r="S185" s="163">
        <f t="shared" si="179"/>
        <v>360369345.60000002</v>
      </c>
      <c r="T185" s="164">
        <f t="shared" si="176"/>
        <v>53388.051200000002</v>
      </c>
    </row>
    <row r="186" spans="2:20" ht="15.75" customHeight="1" x14ac:dyDescent="0.3">
      <c r="B186" s="427"/>
      <c r="C186" s="367" t="s">
        <v>42</v>
      </c>
      <c r="D186" s="368">
        <v>2.78</v>
      </c>
      <c r="E186" s="508"/>
      <c r="F186" s="525">
        <f t="shared" ref="F186:F189" si="181">D186+E186</f>
        <v>2.78</v>
      </c>
      <c r="G186" s="381"/>
      <c r="H186" s="371"/>
      <c r="I186" s="371"/>
      <c r="J186" s="372"/>
      <c r="K186" s="372"/>
      <c r="L186" s="383"/>
      <c r="M186" s="408">
        <f>N186*$T$4</f>
        <v>33750000</v>
      </c>
      <c r="N186" s="409">
        <v>5000</v>
      </c>
      <c r="O186" s="379"/>
      <c r="P186" s="375"/>
      <c r="Q186" s="377"/>
      <c r="R186" s="2"/>
      <c r="S186" s="363"/>
      <c r="T186" s="364"/>
    </row>
    <row r="187" spans="2:20" ht="15.75" customHeight="1" x14ac:dyDescent="0.3">
      <c r="B187" s="427"/>
      <c r="C187" s="390" t="s">
        <v>43</v>
      </c>
      <c r="D187" s="391">
        <v>2.78</v>
      </c>
      <c r="E187" s="514"/>
      <c r="F187" s="532">
        <f t="shared" si="181"/>
        <v>2.78</v>
      </c>
      <c r="G187" s="392"/>
      <c r="H187" s="393"/>
      <c r="I187" s="393"/>
      <c r="J187" s="394"/>
      <c r="K187" s="394"/>
      <c r="L187" s="395"/>
      <c r="M187" s="416">
        <f t="shared" ref="M187:M189" si="182">N187*$T$4</f>
        <v>33750000</v>
      </c>
      <c r="N187" s="417">
        <v>5000</v>
      </c>
      <c r="O187" s="396"/>
      <c r="P187" s="397"/>
      <c r="Q187" s="398"/>
      <c r="R187" s="2"/>
      <c r="S187" s="399"/>
      <c r="T187" s="400"/>
    </row>
    <row r="188" spans="2:20" ht="15.75" customHeight="1" x14ac:dyDescent="0.3">
      <c r="B188" s="427"/>
      <c r="C188" s="410" t="s">
        <v>160</v>
      </c>
      <c r="D188" s="411">
        <v>2.78</v>
      </c>
      <c r="E188" s="512"/>
      <c r="F188" s="530">
        <f t="shared" si="181"/>
        <v>2.78</v>
      </c>
      <c r="G188" s="412"/>
      <c r="H188" s="413"/>
      <c r="I188" s="413"/>
      <c r="J188" s="414"/>
      <c r="K188" s="414"/>
      <c r="L188" s="415"/>
      <c r="M188" s="416">
        <f t="shared" si="182"/>
        <v>33750000</v>
      </c>
      <c r="N188" s="417">
        <v>5000</v>
      </c>
      <c r="O188" s="396"/>
      <c r="P188" s="397"/>
      <c r="Q188" s="398"/>
      <c r="R188" s="401"/>
      <c r="S188" s="399"/>
      <c r="T188" s="400"/>
    </row>
    <row r="189" spans="2:20" ht="15.75" customHeight="1" thickBot="1" x14ac:dyDescent="0.35">
      <c r="B189" s="428"/>
      <c r="C189" s="418" t="s">
        <v>161</v>
      </c>
      <c r="D189" s="419">
        <v>2.78</v>
      </c>
      <c r="E189" s="513"/>
      <c r="F189" s="533">
        <f t="shared" si="181"/>
        <v>2.78</v>
      </c>
      <c r="G189" s="420"/>
      <c r="H189" s="421"/>
      <c r="I189" s="421"/>
      <c r="J189" s="422"/>
      <c r="K189" s="422"/>
      <c r="L189" s="423"/>
      <c r="M189" s="424">
        <f t="shared" si="182"/>
        <v>33750000</v>
      </c>
      <c r="N189" s="425">
        <v>5000</v>
      </c>
      <c r="O189" s="380"/>
      <c r="P189" s="376"/>
      <c r="Q189" s="378"/>
      <c r="R189" s="401"/>
      <c r="S189" s="365"/>
      <c r="T189" s="366"/>
    </row>
    <row r="190" spans="2:20" ht="6.75" customHeight="1" x14ac:dyDescent="0.3">
      <c r="B190" s="2"/>
      <c r="C190" s="21"/>
      <c r="D190" s="2"/>
      <c r="E190" s="2"/>
      <c r="F190" s="2"/>
      <c r="G190" s="2"/>
      <c r="H190" s="2"/>
      <c r="I190" s="2"/>
      <c r="J190" s="36"/>
      <c r="K190" s="2"/>
      <c r="L190" s="2"/>
      <c r="M190" s="169"/>
      <c r="N190" s="170"/>
      <c r="O190" s="49"/>
      <c r="P190" s="49"/>
      <c r="Q190" s="54"/>
      <c r="S190" s="39"/>
      <c r="T190" s="2"/>
    </row>
    <row r="191" spans="2:20" ht="6.75" customHeight="1" thickBot="1" x14ac:dyDescent="0.35">
      <c r="B191" s="2"/>
      <c r="C191" s="21"/>
      <c r="D191" s="2"/>
      <c r="E191" s="2"/>
      <c r="F191" s="2"/>
      <c r="G191" s="2"/>
      <c r="H191" s="2"/>
      <c r="I191" s="2"/>
      <c r="J191" s="36"/>
      <c r="K191" s="2"/>
      <c r="L191" s="2"/>
      <c r="M191" s="2"/>
      <c r="Q191" s="51"/>
      <c r="R191" s="2"/>
    </row>
    <row r="192" spans="2:20" ht="16.2" thickBot="1" x14ac:dyDescent="0.35">
      <c r="B192" s="318" t="s">
        <v>10</v>
      </c>
      <c r="C192" s="74"/>
      <c r="D192" s="319">
        <f>SUM(D47:D185)</f>
        <v>3499.8400000000083</v>
      </c>
      <c r="E192" s="319">
        <f>SUM(E47:E185)</f>
        <v>306.23999999999984</v>
      </c>
      <c r="F192" s="319">
        <f>SUM(F32:F185)</f>
        <v>4864.33</v>
      </c>
      <c r="G192" s="320">
        <f>SUM(G32:G185)</f>
        <v>0.98171176708816887</v>
      </c>
      <c r="H192" s="321">
        <f>SUM(H47:H185)</f>
        <v>1528.0269830377467</v>
      </c>
      <c r="I192" s="322">
        <f>SUM(I32:I185)</f>
        <v>6738.4204837048519</v>
      </c>
      <c r="J192" s="38"/>
      <c r="K192" s="2"/>
      <c r="L192" s="2"/>
      <c r="M192" s="39"/>
      <c r="N192" s="387"/>
      <c r="O192" s="49"/>
      <c r="P192" s="49"/>
      <c r="Q192" s="51"/>
      <c r="R192" s="2"/>
    </row>
    <row r="193" spans="2:20" ht="16.2" thickBot="1" x14ac:dyDescent="0.35">
      <c r="B193" s="46"/>
      <c r="C193" s="87"/>
      <c r="D193" s="88"/>
      <c r="E193" s="88"/>
      <c r="F193" s="88"/>
      <c r="G193" s="89"/>
      <c r="H193" s="33"/>
      <c r="I193" s="33"/>
      <c r="J193" s="38"/>
      <c r="K193" s="2"/>
      <c r="L193" s="2"/>
      <c r="M193" s="39"/>
      <c r="N193" s="2"/>
      <c r="O193" s="49"/>
      <c r="P193" s="49"/>
      <c r="Q193" s="51"/>
      <c r="R193" s="2"/>
    </row>
    <row r="194" spans="2:20" ht="16.5" customHeight="1" thickBot="1" x14ac:dyDescent="0.35">
      <c r="B194" s="486" t="s">
        <v>155</v>
      </c>
      <c r="C194" s="487"/>
      <c r="D194" s="487"/>
      <c r="E194" s="487"/>
      <c r="F194" s="487"/>
      <c r="G194" s="487"/>
      <c r="H194" s="487"/>
      <c r="I194" s="487"/>
      <c r="J194" s="487"/>
      <c r="K194" s="487"/>
      <c r="L194" s="487"/>
      <c r="M194" s="487"/>
      <c r="N194" s="487"/>
      <c r="O194" s="487"/>
      <c r="P194" s="487"/>
      <c r="Q194" s="487"/>
      <c r="R194" s="487"/>
      <c r="S194" s="487"/>
      <c r="T194" s="488"/>
    </row>
    <row r="195" spans="2:20" ht="6.75" customHeight="1" thickBot="1" x14ac:dyDescent="0.35">
      <c r="B195" s="46"/>
      <c r="C195" s="87"/>
      <c r="D195" s="88"/>
      <c r="E195" s="88"/>
      <c r="F195" s="88"/>
      <c r="G195" s="89"/>
      <c r="H195" s="33"/>
      <c r="I195" s="33"/>
      <c r="J195" s="38"/>
      <c r="K195" s="2"/>
      <c r="L195" s="2"/>
      <c r="M195" s="39"/>
      <c r="N195" s="2"/>
      <c r="O195" s="49"/>
      <c r="P195" s="49"/>
      <c r="Q195" s="51"/>
      <c r="R195" s="2"/>
    </row>
    <row r="196" spans="2:20" ht="15.75" customHeight="1" x14ac:dyDescent="0.3">
      <c r="B196" s="473" t="s">
        <v>82</v>
      </c>
      <c r="C196" s="93" t="s">
        <v>149</v>
      </c>
      <c r="D196" s="94"/>
      <c r="E196" s="94"/>
      <c r="F196" s="94"/>
      <c r="G196" s="94"/>
      <c r="H196" s="95"/>
      <c r="I196" s="95"/>
      <c r="J196" s="96"/>
      <c r="K196" s="97"/>
      <c r="L196" s="97"/>
      <c r="M196" s="98"/>
      <c r="N196" s="97"/>
      <c r="O196" s="265" t="s">
        <v>74</v>
      </c>
      <c r="P196" s="99"/>
      <c r="Q196" s="100"/>
      <c r="R196" s="97"/>
      <c r="S196" s="101"/>
      <c r="T196" s="102"/>
    </row>
    <row r="197" spans="2:20" ht="16.2" thickBot="1" x14ac:dyDescent="0.35">
      <c r="B197" s="474"/>
      <c r="C197" s="291" t="s">
        <v>150</v>
      </c>
      <c r="D197" s="292"/>
      <c r="E197" s="292"/>
      <c r="F197" s="292"/>
      <c r="G197" s="292"/>
      <c r="H197" s="293"/>
      <c r="I197" s="293"/>
      <c r="J197" s="294"/>
      <c r="K197" s="295"/>
      <c r="L197" s="295"/>
      <c r="M197" s="296"/>
      <c r="N197" s="295"/>
      <c r="O197" s="297" t="s">
        <v>108</v>
      </c>
      <c r="P197" s="298"/>
      <c r="Q197" s="299"/>
      <c r="R197" s="295"/>
      <c r="S197" s="300"/>
      <c r="T197" s="301"/>
    </row>
    <row r="198" spans="2:20" ht="15.6" x14ac:dyDescent="0.3">
      <c r="B198" s="474"/>
      <c r="C198" s="302" t="s">
        <v>151</v>
      </c>
      <c r="D198" s="303"/>
      <c r="E198" s="303"/>
      <c r="F198" s="303"/>
      <c r="G198" s="304"/>
      <c r="H198" s="305"/>
      <c r="I198" s="305"/>
      <c r="J198" s="306"/>
      <c r="K198" s="307"/>
      <c r="L198" s="307"/>
      <c r="M198" s="308"/>
      <c r="N198" s="307"/>
      <c r="O198" s="309" t="s">
        <v>74</v>
      </c>
      <c r="P198" s="310"/>
      <c r="Q198" s="311"/>
      <c r="R198" s="307"/>
      <c r="S198" s="312"/>
      <c r="T198" s="313"/>
    </row>
    <row r="199" spans="2:20" ht="16.2" thickBot="1" x14ac:dyDescent="0.35">
      <c r="B199" s="474"/>
      <c r="C199" s="103" t="s">
        <v>152</v>
      </c>
      <c r="D199" s="104"/>
      <c r="E199" s="104"/>
      <c r="F199" s="104"/>
      <c r="G199" s="105"/>
      <c r="H199" s="106"/>
      <c r="I199" s="106"/>
      <c r="J199" s="107"/>
      <c r="K199" s="108"/>
      <c r="L199" s="108"/>
      <c r="M199" s="109"/>
      <c r="N199" s="108"/>
      <c r="O199" s="266" t="s">
        <v>75</v>
      </c>
      <c r="P199" s="110"/>
      <c r="Q199" s="111"/>
      <c r="R199" s="108"/>
      <c r="S199" s="112"/>
      <c r="T199" s="113"/>
    </row>
    <row r="200" spans="2:20" ht="16.5" customHeight="1" x14ac:dyDescent="0.3">
      <c r="B200" s="474"/>
      <c r="C200" s="267" t="s">
        <v>153</v>
      </c>
      <c r="D200" s="268"/>
      <c r="E200" s="268"/>
      <c r="F200" s="268"/>
      <c r="G200" s="269"/>
      <c r="H200" s="270"/>
      <c r="I200" s="270"/>
      <c r="J200" s="271"/>
      <c r="K200" s="272"/>
      <c r="L200" s="272"/>
      <c r="M200" s="273"/>
      <c r="N200" s="272"/>
      <c r="O200" s="274" t="s">
        <v>74</v>
      </c>
      <c r="P200" s="275"/>
      <c r="Q200" s="276"/>
      <c r="R200" s="272"/>
      <c r="S200" s="277"/>
      <c r="T200" s="278"/>
    </row>
    <row r="201" spans="2:20" ht="16.5" customHeight="1" thickBot="1" x14ac:dyDescent="0.35">
      <c r="B201" s="475"/>
      <c r="C201" s="279" t="s">
        <v>154</v>
      </c>
      <c r="D201" s="280"/>
      <c r="E201" s="280"/>
      <c r="F201" s="280"/>
      <c r="G201" s="281"/>
      <c r="H201" s="282"/>
      <c r="I201" s="282"/>
      <c r="J201" s="283"/>
      <c r="K201" s="284"/>
      <c r="L201" s="284"/>
      <c r="M201" s="285"/>
      <c r="N201" s="284"/>
      <c r="O201" s="286" t="s">
        <v>75</v>
      </c>
      <c r="P201" s="287"/>
      <c r="Q201" s="288"/>
      <c r="R201" s="284"/>
      <c r="S201" s="289"/>
      <c r="T201" s="290"/>
    </row>
    <row r="202" spans="2:20" ht="15" thickBot="1" x14ac:dyDescent="0.35">
      <c r="C202" s="22"/>
      <c r="I202" s="32"/>
    </row>
    <row r="203" spans="2:20" ht="16.2" thickBot="1" x14ac:dyDescent="0.35">
      <c r="B203" s="479" t="s">
        <v>117</v>
      </c>
      <c r="C203" s="480"/>
      <c r="D203" s="480"/>
      <c r="E203" s="480"/>
      <c r="F203" s="480"/>
      <c r="G203" s="480"/>
      <c r="H203" s="480"/>
      <c r="I203" s="480"/>
      <c r="J203" s="480"/>
      <c r="K203" s="481"/>
    </row>
    <row r="204" spans="2:20" ht="6.75" customHeight="1" thickBot="1" x14ac:dyDescent="0.35">
      <c r="C204" s="22"/>
    </row>
    <row r="205" spans="2:20" ht="15" thickBot="1" x14ac:dyDescent="0.35">
      <c r="B205" s="5" t="s">
        <v>18</v>
      </c>
      <c r="C205" s="20" t="s">
        <v>11</v>
      </c>
      <c r="D205" s="6" t="s">
        <v>12</v>
      </c>
      <c r="E205" s="6"/>
      <c r="F205" s="6"/>
      <c r="G205" s="18"/>
      <c r="H205" s="43" t="s">
        <v>70</v>
      </c>
      <c r="I205" s="44" t="s">
        <v>72</v>
      </c>
      <c r="J205" s="43" t="s">
        <v>69</v>
      </c>
      <c r="K205" s="44" t="s">
        <v>71</v>
      </c>
    </row>
    <row r="206" spans="2:20" ht="6.75" customHeight="1" thickBot="1" x14ac:dyDescent="0.35">
      <c r="C206" s="22"/>
    </row>
    <row r="207" spans="2:20" ht="15.6" customHeight="1" thickBot="1" x14ac:dyDescent="0.35">
      <c r="B207" s="459" t="s">
        <v>21</v>
      </c>
      <c r="C207" s="239" t="s">
        <v>118</v>
      </c>
      <c r="D207" s="142">
        <v>217.19</v>
      </c>
      <c r="E207" s="143"/>
      <c r="F207" s="142"/>
      <c r="G207" s="242">
        <v>1500</v>
      </c>
      <c r="H207" s="323">
        <f>I207*$T$4</f>
        <v>2199048750</v>
      </c>
      <c r="I207" s="325">
        <f>D207*G207</f>
        <v>325785</v>
      </c>
      <c r="J207" s="468" t="s">
        <v>76</v>
      </c>
      <c r="K207" s="469"/>
    </row>
    <row r="208" spans="2:20" ht="15" customHeight="1" x14ac:dyDescent="0.3">
      <c r="B208" s="460"/>
      <c r="C208" s="243" t="s">
        <v>22</v>
      </c>
      <c r="D208" s="125">
        <v>13.75</v>
      </c>
      <c r="E208" s="126"/>
      <c r="F208" s="125"/>
      <c r="G208" s="125"/>
      <c r="H208" s="244"/>
      <c r="I208" s="324"/>
      <c r="J208" s="137">
        <f>K208*$T$4</f>
        <v>91125000</v>
      </c>
      <c r="K208" s="138">
        <v>13500</v>
      </c>
    </row>
    <row r="209" spans="2:12" ht="15" customHeight="1" x14ac:dyDescent="0.3">
      <c r="B209" s="460"/>
      <c r="C209" s="243" t="s">
        <v>23</v>
      </c>
      <c r="D209" s="125">
        <v>13.75</v>
      </c>
      <c r="E209" s="126"/>
      <c r="F209" s="125"/>
      <c r="G209" s="125"/>
      <c r="H209" s="244"/>
      <c r="I209" s="241"/>
      <c r="J209" s="130">
        <f t="shared" ref="J209:J214" si="183">K209*$T$4</f>
        <v>91125000</v>
      </c>
      <c r="K209" s="131">
        <v>13500</v>
      </c>
    </row>
    <row r="210" spans="2:12" ht="15" customHeight="1" x14ac:dyDescent="0.3">
      <c r="B210" s="460"/>
      <c r="C210" s="243" t="s">
        <v>24</v>
      </c>
      <c r="D210" s="125">
        <v>13.75</v>
      </c>
      <c r="E210" s="126"/>
      <c r="F210" s="125"/>
      <c r="G210" s="125"/>
      <c r="H210" s="244"/>
      <c r="I210" s="241"/>
      <c r="J210" s="130">
        <f t="shared" si="183"/>
        <v>91125000</v>
      </c>
      <c r="K210" s="131">
        <v>13500</v>
      </c>
    </row>
    <row r="211" spans="2:12" ht="15" customHeight="1" x14ac:dyDescent="0.3">
      <c r="B211" s="460"/>
      <c r="C211" s="243" t="s">
        <v>25</v>
      </c>
      <c r="D211" s="125">
        <v>13.75</v>
      </c>
      <c r="E211" s="126"/>
      <c r="F211" s="125"/>
      <c r="G211" s="125"/>
      <c r="H211" s="244"/>
      <c r="I211" s="241"/>
      <c r="J211" s="130">
        <f t="shared" si="183"/>
        <v>91125000</v>
      </c>
      <c r="K211" s="131">
        <v>13500</v>
      </c>
    </row>
    <row r="212" spans="2:12" ht="15" customHeight="1" x14ac:dyDescent="0.3">
      <c r="B212" s="460"/>
      <c r="C212" s="240" t="s">
        <v>26</v>
      </c>
      <c r="D212" s="125">
        <v>13.75</v>
      </c>
      <c r="E212" s="126"/>
      <c r="F212" s="125"/>
      <c r="G212" s="125"/>
      <c r="H212" s="128"/>
      <c r="I212" s="241"/>
      <c r="J212" s="130">
        <f t="shared" si="183"/>
        <v>91125000</v>
      </c>
      <c r="K212" s="131">
        <v>13500</v>
      </c>
    </row>
    <row r="213" spans="2:12" ht="15" customHeight="1" x14ac:dyDescent="0.3">
      <c r="B213" s="460"/>
      <c r="C213" s="240" t="s">
        <v>27</v>
      </c>
      <c r="D213" s="125">
        <v>13.75</v>
      </c>
      <c r="E213" s="126"/>
      <c r="F213" s="125"/>
      <c r="G213" s="125"/>
      <c r="H213" s="128"/>
      <c r="I213" s="241"/>
      <c r="J213" s="130">
        <f t="shared" si="183"/>
        <v>91125000</v>
      </c>
      <c r="K213" s="131">
        <v>13500</v>
      </c>
    </row>
    <row r="214" spans="2:12" ht="15" customHeight="1" thickBot="1" x14ac:dyDescent="0.35">
      <c r="B214" s="460"/>
      <c r="C214" s="245" t="s">
        <v>28</v>
      </c>
      <c r="D214" s="246">
        <v>13.75</v>
      </c>
      <c r="E214" s="247"/>
      <c r="F214" s="246"/>
      <c r="G214" s="246"/>
      <c r="H214" s="248"/>
      <c r="I214" s="249"/>
      <c r="J214" s="314">
        <f t="shared" si="183"/>
        <v>91125000</v>
      </c>
      <c r="K214" s="315">
        <v>13500</v>
      </c>
    </row>
    <row r="215" spans="2:12" ht="16.2" customHeight="1" x14ac:dyDescent="0.3">
      <c r="B215" s="460"/>
      <c r="C215" s="250" t="s">
        <v>40</v>
      </c>
      <c r="D215" s="58">
        <v>4.1900000000000004</v>
      </c>
      <c r="E215" s="59"/>
      <c r="F215" s="58"/>
      <c r="G215" s="60"/>
      <c r="H215" s="251"/>
      <c r="I215" s="62"/>
      <c r="J215" s="470" t="s">
        <v>76</v>
      </c>
      <c r="K215" s="471"/>
    </row>
    <row r="216" spans="2:12" ht="15.6" customHeight="1" x14ac:dyDescent="0.3">
      <c r="B216" s="460"/>
      <c r="C216" s="252" t="s">
        <v>41</v>
      </c>
      <c r="D216" s="67">
        <v>4.1900000000000004</v>
      </c>
      <c r="E216" s="238"/>
      <c r="F216" s="67"/>
      <c r="G216" s="68"/>
      <c r="H216" s="61"/>
      <c r="I216" s="69"/>
      <c r="J216" s="457" t="s">
        <v>76</v>
      </c>
      <c r="K216" s="458"/>
    </row>
    <row r="217" spans="2:12" ht="16.2" customHeight="1" thickBot="1" x14ac:dyDescent="0.35">
      <c r="B217" s="460"/>
      <c r="C217" s="253" t="s">
        <v>55</v>
      </c>
      <c r="D217" s="63">
        <v>4.1900000000000004</v>
      </c>
      <c r="E217" s="64"/>
      <c r="F217" s="63"/>
      <c r="G217" s="65"/>
      <c r="H217" s="254"/>
      <c r="I217" s="66"/>
      <c r="J217" s="466" t="s">
        <v>76</v>
      </c>
      <c r="K217" s="467"/>
    </row>
    <row r="218" spans="2:12" ht="6.75" customHeight="1" thickBot="1" x14ac:dyDescent="0.35">
      <c r="B218" s="461"/>
      <c r="C218" s="26"/>
      <c r="D218" s="27"/>
      <c r="E218" s="27"/>
      <c r="F218" s="27"/>
      <c r="G218" s="27"/>
      <c r="H218" s="55"/>
      <c r="I218" s="27"/>
      <c r="J218" s="77"/>
      <c r="K218" s="118"/>
    </row>
    <row r="219" spans="2:12" ht="16.5" customHeight="1" thickBot="1" x14ac:dyDescent="0.35">
      <c r="B219" s="462"/>
      <c r="C219" s="28" t="s">
        <v>10</v>
      </c>
      <c r="D219" s="29">
        <f>SUM(D207:D217)</f>
        <v>326.01</v>
      </c>
      <c r="E219" s="30"/>
      <c r="F219" s="30"/>
      <c r="G219" s="34"/>
      <c r="H219" s="30"/>
      <c r="I219" s="56"/>
      <c r="J219" s="75"/>
      <c r="K219" s="76"/>
    </row>
    <row r="220" spans="2:12" ht="6.75" customHeight="1" thickBot="1" x14ac:dyDescent="0.35">
      <c r="B220" s="25"/>
      <c r="C220" s="26"/>
      <c r="D220" s="27"/>
      <c r="E220" s="27"/>
      <c r="F220" s="27"/>
      <c r="G220" s="27"/>
      <c r="H220" s="57"/>
      <c r="I220" s="27"/>
      <c r="J220" s="119"/>
      <c r="K220" s="120"/>
      <c r="L220" s="57"/>
    </row>
    <row r="221" spans="2:12" ht="15.75" customHeight="1" x14ac:dyDescent="0.3">
      <c r="B221" s="463">
        <v>1</v>
      </c>
      <c r="C221" s="132" t="s">
        <v>29</v>
      </c>
      <c r="D221" s="133">
        <v>13.75</v>
      </c>
      <c r="E221" s="133"/>
      <c r="F221" s="133"/>
      <c r="G221" s="134"/>
      <c r="H221" s="135"/>
      <c r="I221" s="136"/>
      <c r="J221" s="137">
        <f t="shared" ref="J221:J224" si="184">K221*$T$4</f>
        <v>91125000</v>
      </c>
      <c r="K221" s="138">
        <v>13500</v>
      </c>
    </row>
    <row r="222" spans="2:12" ht="15.75" customHeight="1" x14ac:dyDescent="0.3">
      <c r="B222" s="464"/>
      <c r="C222" s="124" t="s">
        <v>30</v>
      </c>
      <c r="D222" s="125">
        <v>13.75</v>
      </c>
      <c r="E222" s="125"/>
      <c r="F222" s="125"/>
      <c r="G222" s="127"/>
      <c r="H222" s="128"/>
      <c r="I222" s="129"/>
      <c r="J222" s="130">
        <f t="shared" si="184"/>
        <v>91125000</v>
      </c>
      <c r="K222" s="131">
        <v>13500</v>
      </c>
    </row>
    <row r="223" spans="2:12" ht="15.75" customHeight="1" x14ac:dyDescent="0.3">
      <c r="B223" s="464"/>
      <c r="C223" s="124" t="s">
        <v>31</v>
      </c>
      <c r="D223" s="125">
        <v>13.75</v>
      </c>
      <c r="E223" s="125"/>
      <c r="F223" s="125"/>
      <c r="G223" s="127"/>
      <c r="H223" s="128"/>
      <c r="I223" s="129"/>
      <c r="J223" s="130">
        <f t="shared" si="184"/>
        <v>91125000</v>
      </c>
      <c r="K223" s="131">
        <v>13500</v>
      </c>
    </row>
    <row r="224" spans="2:12" ht="15.75" customHeight="1" thickBot="1" x14ac:dyDescent="0.35">
      <c r="B224" s="464"/>
      <c r="C224" s="255" t="s">
        <v>32</v>
      </c>
      <c r="D224" s="246">
        <v>13.75</v>
      </c>
      <c r="E224" s="246"/>
      <c r="F224" s="246"/>
      <c r="G224" s="256"/>
      <c r="H224" s="248"/>
      <c r="I224" s="257"/>
      <c r="J224" s="314">
        <f t="shared" si="184"/>
        <v>91125000</v>
      </c>
      <c r="K224" s="315">
        <v>13500</v>
      </c>
    </row>
    <row r="225" spans="2:12" ht="15.75" customHeight="1" x14ac:dyDescent="0.3">
      <c r="B225" s="464"/>
      <c r="C225" s="258" t="s">
        <v>56</v>
      </c>
      <c r="D225" s="58">
        <v>4.1900000000000004</v>
      </c>
      <c r="E225" s="58"/>
      <c r="F225" s="58"/>
      <c r="G225" s="60"/>
      <c r="H225" s="251"/>
      <c r="I225" s="62"/>
      <c r="J225" s="470" t="s">
        <v>76</v>
      </c>
      <c r="K225" s="471"/>
    </row>
    <row r="226" spans="2:12" ht="15.75" customHeight="1" x14ac:dyDescent="0.3">
      <c r="B226" s="464"/>
      <c r="C226" s="259" t="s">
        <v>57</v>
      </c>
      <c r="D226" s="70">
        <v>4.1900000000000004</v>
      </c>
      <c r="E226" s="70"/>
      <c r="F226" s="70"/>
      <c r="G226" s="71"/>
      <c r="H226" s="72"/>
      <c r="I226" s="73"/>
      <c r="J226" s="457" t="s">
        <v>76</v>
      </c>
      <c r="K226" s="458"/>
    </row>
    <row r="227" spans="2:12" ht="15.75" customHeight="1" x14ac:dyDescent="0.3">
      <c r="B227" s="464"/>
      <c r="C227" s="259" t="s">
        <v>58</v>
      </c>
      <c r="D227" s="70">
        <v>4.1900000000000004</v>
      </c>
      <c r="E227" s="70"/>
      <c r="F227" s="70"/>
      <c r="G227" s="71"/>
      <c r="H227" s="72"/>
      <c r="I227" s="73"/>
      <c r="J227" s="457" t="s">
        <v>76</v>
      </c>
      <c r="K227" s="458"/>
    </row>
    <row r="228" spans="2:12" ht="15.75" customHeight="1" x14ac:dyDescent="0.3">
      <c r="B228" s="464"/>
      <c r="C228" s="259" t="s">
        <v>59</v>
      </c>
      <c r="D228" s="70">
        <v>4.1900000000000004</v>
      </c>
      <c r="E228" s="70"/>
      <c r="F228" s="70"/>
      <c r="G228" s="71"/>
      <c r="H228" s="72"/>
      <c r="I228" s="73"/>
      <c r="J228" s="457" t="s">
        <v>76</v>
      </c>
      <c r="K228" s="458"/>
    </row>
    <row r="229" spans="2:12" ht="15.75" customHeight="1" x14ac:dyDescent="0.3">
      <c r="B229" s="464"/>
      <c r="C229" s="259" t="s">
        <v>60</v>
      </c>
      <c r="D229" s="70">
        <v>4.1900000000000004</v>
      </c>
      <c r="E229" s="70"/>
      <c r="F229" s="70"/>
      <c r="G229" s="71"/>
      <c r="H229" s="72"/>
      <c r="I229" s="73"/>
      <c r="J229" s="457" t="s">
        <v>76</v>
      </c>
      <c r="K229" s="458"/>
    </row>
    <row r="230" spans="2:12" ht="15.75" customHeight="1" x14ac:dyDescent="0.3">
      <c r="B230" s="464"/>
      <c r="C230" s="259" t="s">
        <v>61</v>
      </c>
      <c r="D230" s="70">
        <v>4.1900000000000004</v>
      </c>
      <c r="E230" s="70"/>
      <c r="F230" s="70"/>
      <c r="G230" s="71"/>
      <c r="H230" s="72"/>
      <c r="I230" s="73"/>
      <c r="J230" s="457" t="s">
        <v>76</v>
      </c>
      <c r="K230" s="458"/>
    </row>
    <row r="231" spans="2:12" ht="15.75" customHeight="1" x14ac:dyDescent="0.3">
      <c r="B231" s="464"/>
      <c r="C231" s="259" t="s">
        <v>62</v>
      </c>
      <c r="D231" s="70">
        <v>4.1900000000000004</v>
      </c>
      <c r="E231" s="70"/>
      <c r="F231" s="70"/>
      <c r="G231" s="71"/>
      <c r="H231" s="72"/>
      <c r="I231" s="73"/>
      <c r="J231" s="457" t="s">
        <v>76</v>
      </c>
      <c r="K231" s="458"/>
    </row>
    <row r="232" spans="2:12" ht="15.75" customHeight="1" x14ac:dyDescent="0.3">
      <c r="B232" s="464"/>
      <c r="C232" s="259" t="s">
        <v>63</v>
      </c>
      <c r="D232" s="70">
        <v>4.1900000000000004</v>
      </c>
      <c r="E232" s="70"/>
      <c r="F232" s="70"/>
      <c r="G232" s="71"/>
      <c r="H232" s="72"/>
      <c r="I232" s="73"/>
      <c r="J232" s="457" t="s">
        <v>76</v>
      </c>
      <c r="K232" s="458"/>
    </row>
    <row r="233" spans="2:12" ht="15.75" customHeight="1" x14ac:dyDescent="0.3">
      <c r="B233" s="464"/>
      <c r="C233" s="259" t="s">
        <v>64</v>
      </c>
      <c r="D233" s="70">
        <v>3.93</v>
      </c>
      <c r="E233" s="70"/>
      <c r="F233" s="70"/>
      <c r="G233" s="71"/>
      <c r="H233" s="72"/>
      <c r="I233" s="73"/>
      <c r="J233" s="457" t="s">
        <v>76</v>
      </c>
      <c r="K233" s="458"/>
    </row>
    <row r="234" spans="2:12" ht="15.75" customHeight="1" x14ac:dyDescent="0.3">
      <c r="B234" s="464"/>
      <c r="C234" s="259" t="s">
        <v>119</v>
      </c>
      <c r="D234" s="70">
        <v>3.93</v>
      </c>
      <c r="E234" s="70"/>
      <c r="F234" s="70"/>
      <c r="G234" s="71"/>
      <c r="H234" s="72"/>
      <c r="I234" s="73"/>
      <c r="J234" s="457" t="s">
        <v>76</v>
      </c>
      <c r="K234" s="458"/>
    </row>
    <row r="235" spans="2:12" ht="15.75" customHeight="1" x14ac:dyDescent="0.3">
      <c r="B235" s="464"/>
      <c r="C235" s="259" t="s">
        <v>120</v>
      </c>
      <c r="D235" s="70">
        <v>4.1900000000000004</v>
      </c>
      <c r="E235" s="70"/>
      <c r="F235" s="70"/>
      <c r="G235" s="71"/>
      <c r="H235" s="72"/>
      <c r="I235" s="73"/>
      <c r="J235" s="457" t="s">
        <v>76</v>
      </c>
      <c r="K235" s="458"/>
    </row>
    <row r="236" spans="2:12" ht="16.5" customHeight="1" x14ac:dyDescent="0.3">
      <c r="B236" s="464"/>
      <c r="C236" s="259" t="s">
        <v>121</v>
      </c>
      <c r="D236" s="70">
        <v>3.93</v>
      </c>
      <c r="E236" s="70"/>
      <c r="F236" s="70"/>
      <c r="G236" s="71"/>
      <c r="H236" s="72"/>
      <c r="I236" s="73"/>
      <c r="J236" s="457" t="s">
        <v>76</v>
      </c>
      <c r="K236" s="458"/>
    </row>
    <row r="237" spans="2:12" ht="15.75" customHeight="1" x14ac:dyDescent="0.3">
      <c r="B237" s="464"/>
      <c r="C237" s="259" t="s">
        <v>122</v>
      </c>
      <c r="D237" s="70">
        <v>3.93</v>
      </c>
      <c r="E237" s="70"/>
      <c r="F237" s="70"/>
      <c r="G237" s="71"/>
      <c r="H237" s="72"/>
      <c r="I237" s="73"/>
      <c r="J237" s="457" t="s">
        <v>76</v>
      </c>
      <c r="K237" s="458"/>
    </row>
    <row r="238" spans="2:12" ht="15.75" customHeight="1" thickBot="1" x14ac:dyDescent="0.35">
      <c r="B238" s="465"/>
      <c r="C238" s="260" t="s">
        <v>123</v>
      </c>
      <c r="D238" s="63">
        <v>4.1900000000000004</v>
      </c>
      <c r="E238" s="63"/>
      <c r="F238" s="63"/>
      <c r="G238" s="65"/>
      <c r="H238" s="254"/>
      <c r="I238" s="66"/>
      <c r="J238" s="466" t="s">
        <v>76</v>
      </c>
      <c r="K238" s="467"/>
    </row>
    <row r="239" spans="2:12" ht="6.75" customHeight="1" thickBot="1" x14ac:dyDescent="0.35">
      <c r="B239" s="25"/>
      <c r="C239" s="26"/>
      <c r="D239" s="27"/>
      <c r="E239" s="27"/>
      <c r="F239" s="27"/>
      <c r="G239" s="27"/>
      <c r="H239" s="57"/>
      <c r="I239" s="27"/>
      <c r="J239" s="119"/>
      <c r="K239" s="120"/>
      <c r="L239" s="57"/>
    </row>
    <row r="240" spans="2:12" ht="15.75" customHeight="1" x14ac:dyDescent="0.3">
      <c r="B240" s="459">
        <v>2</v>
      </c>
      <c r="C240" s="261" t="s">
        <v>33</v>
      </c>
      <c r="D240" s="133">
        <v>13.75</v>
      </c>
      <c r="E240" s="133"/>
      <c r="F240" s="133"/>
      <c r="G240" s="133"/>
      <c r="H240" s="135"/>
      <c r="I240" s="134"/>
      <c r="J240" s="137">
        <f t="shared" ref="J240:J252" si="185">K240*$T$4</f>
        <v>91125000</v>
      </c>
      <c r="K240" s="138">
        <v>13500</v>
      </c>
    </row>
    <row r="241" spans="2:12" ht="15.75" customHeight="1" x14ac:dyDescent="0.3">
      <c r="B241" s="460"/>
      <c r="C241" s="240" t="s">
        <v>34</v>
      </c>
      <c r="D241" s="125">
        <v>13.75</v>
      </c>
      <c r="E241" s="125"/>
      <c r="F241" s="125"/>
      <c r="G241" s="125"/>
      <c r="H241" s="128"/>
      <c r="I241" s="127"/>
      <c r="J241" s="130">
        <f t="shared" si="185"/>
        <v>91125000</v>
      </c>
      <c r="K241" s="131">
        <v>13500</v>
      </c>
    </row>
    <row r="242" spans="2:12" ht="15.75" customHeight="1" x14ac:dyDescent="0.3">
      <c r="B242" s="460"/>
      <c r="C242" s="240" t="s">
        <v>35</v>
      </c>
      <c r="D242" s="125">
        <v>13.75</v>
      </c>
      <c r="E242" s="125"/>
      <c r="F242" s="125"/>
      <c r="G242" s="125"/>
      <c r="H242" s="128"/>
      <c r="I242" s="127"/>
      <c r="J242" s="130">
        <f t="shared" si="185"/>
        <v>91125000</v>
      </c>
      <c r="K242" s="131">
        <v>13500</v>
      </c>
    </row>
    <row r="243" spans="2:12" ht="15.75" customHeight="1" x14ac:dyDescent="0.3">
      <c r="B243" s="460"/>
      <c r="C243" s="240" t="s">
        <v>36</v>
      </c>
      <c r="D243" s="125">
        <v>13.75</v>
      </c>
      <c r="E243" s="125"/>
      <c r="F243" s="125"/>
      <c r="G243" s="125"/>
      <c r="H243" s="128"/>
      <c r="I243" s="127"/>
      <c r="J243" s="130">
        <f t="shared" si="185"/>
        <v>91125000</v>
      </c>
      <c r="K243" s="131">
        <v>13500</v>
      </c>
    </row>
    <row r="244" spans="2:12" ht="15.75" customHeight="1" x14ac:dyDescent="0.3">
      <c r="B244" s="460"/>
      <c r="C244" s="240" t="s">
        <v>37</v>
      </c>
      <c r="D244" s="125">
        <v>13.75</v>
      </c>
      <c r="E244" s="125"/>
      <c r="F244" s="125"/>
      <c r="G244" s="125"/>
      <c r="H244" s="128"/>
      <c r="I244" s="127"/>
      <c r="J244" s="130">
        <f t="shared" si="185"/>
        <v>91125000</v>
      </c>
      <c r="K244" s="131">
        <v>13500</v>
      </c>
    </row>
    <row r="245" spans="2:12" ht="15.75" customHeight="1" x14ac:dyDescent="0.3">
      <c r="B245" s="460"/>
      <c r="C245" s="240" t="s">
        <v>38</v>
      </c>
      <c r="D245" s="125">
        <v>13.75</v>
      </c>
      <c r="E245" s="125"/>
      <c r="F245" s="125"/>
      <c r="G245" s="125"/>
      <c r="H245" s="128"/>
      <c r="I245" s="127"/>
      <c r="J245" s="130">
        <f t="shared" si="185"/>
        <v>91125000</v>
      </c>
      <c r="K245" s="131">
        <v>13500</v>
      </c>
    </row>
    <row r="246" spans="2:12" ht="15.75" customHeight="1" x14ac:dyDescent="0.3">
      <c r="B246" s="460"/>
      <c r="C246" s="240" t="s">
        <v>39</v>
      </c>
      <c r="D246" s="125">
        <v>13.75</v>
      </c>
      <c r="E246" s="125"/>
      <c r="F246" s="125"/>
      <c r="G246" s="125"/>
      <c r="H246" s="128"/>
      <c r="I246" s="127"/>
      <c r="J246" s="130">
        <f t="shared" si="185"/>
        <v>91125000</v>
      </c>
      <c r="K246" s="131">
        <v>13500</v>
      </c>
    </row>
    <row r="247" spans="2:12" ht="15.75" customHeight="1" x14ac:dyDescent="0.3">
      <c r="B247" s="460"/>
      <c r="C247" s="240" t="s">
        <v>45</v>
      </c>
      <c r="D247" s="125">
        <v>13.75</v>
      </c>
      <c r="E247" s="125"/>
      <c r="F247" s="125"/>
      <c r="G247" s="125"/>
      <c r="H247" s="128"/>
      <c r="I247" s="127"/>
      <c r="J247" s="130">
        <f t="shared" si="185"/>
        <v>91125000</v>
      </c>
      <c r="K247" s="131">
        <v>13500</v>
      </c>
    </row>
    <row r="248" spans="2:12" ht="15.75" customHeight="1" x14ac:dyDescent="0.3">
      <c r="B248" s="460"/>
      <c r="C248" s="240" t="s">
        <v>46</v>
      </c>
      <c r="D248" s="125">
        <v>13.75</v>
      </c>
      <c r="E248" s="125"/>
      <c r="F248" s="125"/>
      <c r="G248" s="125"/>
      <c r="H248" s="128"/>
      <c r="I248" s="127"/>
      <c r="J248" s="130">
        <f t="shared" si="185"/>
        <v>91125000</v>
      </c>
      <c r="K248" s="131">
        <v>13500</v>
      </c>
    </row>
    <row r="249" spans="2:12" ht="15.75" customHeight="1" x14ac:dyDescent="0.3">
      <c r="B249" s="460"/>
      <c r="C249" s="240" t="s">
        <v>47</v>
      </c>
      <c r="D249" s="125">
        <v>13.75</v>
      </c>
      <c r="E249" s="125"/>
      <c r="F249" s="125"/>
      <c r="G249" s="125"/>
      <c r="H249" s="128"/>
      <c r="I249" s="127"/>
      <c r="J249" s="130">
        <f t="shared" si="185"/>
        <v>91125000</v>
      </c>
      <c r="K249" s="131">
        <v>13500</v>
      </c>
    </row>
    <row r="250" spans="2:12" ht="15.75" customHeight="1" x14ac:dyDescent="0.3">
      <c r="B250" s="460"/>
      <c r="C250" s="240" t="s">
        <v>48</v>
      </c>
      <c r="D250" s="125">
        <v>13.75</v>
      </c>
      <c r="E250" s="125"/>
      <c r="F250" s="125"/>
      <c r="G250" s="125"/>
      <c r="H250" s="128"/>
      <c r="I250" s="127"/>
      <c r="J250" s="130">
        <f t="shared" si="185"/>
        <v>91125000</v>
      </c>
      <c r="K250" s="131">
        <v>13500</v>
      </c>
    </row>
    <row r="251" spans="2:12" ht="15.75" customHeight="1" x14ac:dyDescent="0.3">
      <c r="B251" s="460"/>
      <c r="C251" s="240" t="s">
        <v>49</v>
      </c>
      <c r="D251" s="125">
        <v>13.75</v>
      </c>
      <c r="E251" s="125"/>
      <c r="F251" s="125"/>
      <c r="G251" s="125"/>
      <c r="H251" s="128"/>
      <c r="I251" s="127"/>
      <c r="J251" s="130">
        <f t="shared" si="185"/>
        <v>91125000</v>
      </c>
      <c r="K251" s="131">
        <v>13500</v>
      </c>
    </row>
    <row r="252" spans="2:12" ht="15.75" customHeight="1" thickBot="1" x14ac:dyDescent="0.35">
      <c r="B252" s="482"/>
      <c r="C252" s="262" t="s">
        <v>50</v>
      </c>
      <c r="D252" s="139">
        <v>13.75</v>
      </c>
      <c r="E252" s="139"/>
      <c r="F252" s="139"/>
      <c r="G252" s="139"/>
      <c r="H252" s="141"/>
      <c r="I252" s="140"/>
      <c r="J252" s="314">
        <f t="shared" si="185"/>
        <v>91125000</v>
      </c>
      <c r="K252" s="315">
        <v>13500</v>
      </c>
    </row>
    <row r="253" spans="2:12" ht="6.75" customHeight="1" thickBot="1" x14ac:dyDescent="0.35">
      <c r="B253" s="25"/>
      <c r="C253" s="26"/>
      <c r="D253" s="27"/>
      <c r="E253" s="27"/>
      <c r="F253" s="27"/>
      <c r="G253" s="27"/>
      <c r="H253" s="57"/>
      <c r="I253" s="27"/>
      <c r="J253" s="119"/>
      <c r="K253" s="120"/>
      <c r="L253" s="57"/>
    </row>
    <row r="254" spans="2:12" ht="15.75" customHeight="1" x14ac:dyDescent="0.3">
      <c r="B254" s="476">
        <v>3</v>
      </c>
      <c r="C254" s="261" t="s">
        <v>51</v>
      </c>
      <c r="D254" s="133">
        <v>13.75</v>
      </c>
      <c r="E254" s="133"/>
      <c r="F254" s="133"/>
      <c r="G254" s="133"/>
      <c r="H254" s="135"/>
      <c r="I254" s="134"/>
      <c r="J254" s="137">
        <f t="shared" ref="J254:J266" si="186">K254*$T$4</f>
        <v>91125000</v>
      </c>
      <c r="K254" s="138">
        <v>13500</v>
      </c>
    </row>
    <row r="255" spans="2:12" ht="15.75" customHeight="1" x14ac:dyDescent="0.3">
      <c r="B255" s="477"/>
      <c r="C255" s="240" t="s">
        <v>52</v>
      </c>
      <c r="D255" s="125">
        <v>13.75</v>
      </c>
      <c r="E255" s="125"/>
      <c r="F255" s="125"/>
      <c r="G255" s="125"/>
      <c r="H255" s="128"/>
      <c r="I255" s="127"/>
      <c r="J255" s="130">
        <f t="shared" si="186"/>
        <v>91125000</v>
      </c>
      <c r="K255" s="131">
        <v>13500</v>
      </c>
    </row>
    <row r="256" spans="2:12" ht="15.75" customHeight="1" x14ac:dyDescent="0.3">
      <c r="B256" s="477"/>
      <c r="C256" s="240" t="s">
        <v>53</v>
      </c>
      <c r="D256" s="125">
        <v>13.75</v>
      </c>
      <c r="E256" s="125"/>
      <c r="F256" s="125"/>
      <c r="G256" s="125"/>
      <c r="H256" s="128"/>
      <c r="I256" s="127"/>
      <c r="J256" s="130">
        <f t="shared" si="186"/>
        <v>91125000</v>
      </c>
      <c r="K256" s="131">
        <v>13500</v>
      </c>
    </row>
    <row r="257" spans="2:12" ht="15.75" customHeight="1" x14ac:dyDescent="0.3">
      <c r="B257" s="477"/>
      <c r="C257" s="240" t="s">
        <v>54</v>
      </c>
      <c r="D257" s="125">
        <v>13.75</v>
      </c>
      <c r="E257" s="125"/>
      <c r="F257" s="125"/>
      <c r="G257" s="125"/>
      <c r="H257" s="128"/>
      <c r="I257" s="127"/>
      <c r="J257" s="130">
        <f t="shared" si="186"/>
        <v>91125000</v>
      </c>
      <c r="K257" s="131">
        <v>13500</v>
      </c>
    </row>
    <row r="258" spans="2:12" ht="15.75" customHeight="1" x14ac:dyDescent="0.3">
      <c r="B258" s="477"/>
      <c r="C258" s="240" t="s">
        <v>124</v>
      </c>
      <c r="D258" s="125">
        <v>13.75</v>
      </c>
      <c r="E258" s="125"/>
      <c r="F258" s="125"/>
      <c r="G258" s="125"/>
      <c r="H258" s="128"/>
      <c r="I258" s="127"/>
      <c r="J258" s="130">
        <f t="shared" si="186"/>
        <v>91125000</v>
      </c>
      <c r="K258" s="131">
        <v>13500</v>
      </c>
    </row>
    <row r="259" spans="2:12" ht="15.75" customHeight="1" x14ac:dyDescent="0.3">
      <c r="B259" s="477"/>
      <c r="C259" s="240" t="s">
        <v>125</v>
      </c>
      <c r="D259" s="125">
        <v>13.75</v>
      </c>
      <c r="E259" s="125"/>
      <c r="F259" s="125"/>
      <c r="G259" s="125"/>
      <c r="H259" s="128"/>
      <c r="I259" s="127"/>
      <c r="J259" s="130">
        <f t="shared" si="186"/>
        <v>91125000</v>
      </c>
      <c r="K259" s="131">
        <v>13500</v>
      </c>
    </row>
    <row r="260" spans="2:12" ht="15.75" customHeight="1" x14ac:dyDescent="0.3">
      <c r="B260" s="477"/>
      <c r="C260" s="240" t="s">
        <v>126</v>
      </c>
      <c r="D260" s="125">
        <v>13.75</v>
      </c>
      <c r="E260" s="125"/>
      <c r="F260" s="125"/>
      <c r="G260" s="125"/>
      <c r="H260" s="128"/>
      <c r="I260" s="127"/>
      <c r="J260" s="130">
        <f t="shared" si="186"/>
        <v>91125000</v>
      </c>
      <c r="K260" s="131">
        <v>13500</v>
      </c>
    </row>
    <row r="261" spans="2:12" ht="15.75" customHeight="1" x14ac:dyDescent="0.3">
      <c r="B261" s="477"/>
      <c r="C261" s="240" t="s">
        <v>127</v>
      </c>
      <c r="D261" s="125">
        <v>13.75</v>
      </c>
      <c r="E261" s="125"/>
      <c r="F261" s="125"/>
      <c r="G261" s="125"/>
      <c r="H261" s="128"/>
      <c r="I261" s="127"/>
      <c r="J261" s="130">
        <f t="shared" si="186"/>
        <v>91125000</v>
      </c>
      <c r="K261" s="131">
        <v>13500</v>
      </c>
    </row>
    <row r="262" spans="2:12" ht="15.75" customHeight="1" x14ac:dyDescent="0.3">
      <c r="B262" s="477"/>
      <c r="C262" s="240" t="s">
        <v>128</v>
      </c>
      <c r="D262" s="125">
        <v>13.75</v>
      </c>
      <c r="E262" s="125"/>
      <c r="F262" s="125"/>
      <c r="G262" s="125"/>
      <c r="H262" s="128"/>
      <c r="I262" s="127"/>
      <c r="J262" s="130">
        <f t="shared" si="186"/>
        <v>91125000</v>
      </c>
      <c r="K262" s="131">
        <v>13500</v>
      </c>
    </row>
    <row r="263" spans="2:12" ht="15.75" customHeight="1" x14ac:dyDescent="0.3">
      <c r="B263" s="477"/>
      <c r="C263" s="240" t="s">
        <v>129</v>
      </c>
      <c r="D263" s="125">
        <v>13.75</v>
      </c>
      <c r="E263" s="125"/>
      <c r="F263" s="125"/>
      <c r="G263" s="125"/>
      <c r="H263" s="128"/>
      <c r="I263" s="127"/>
      <c r="J263" s="130">
        <f t="shared" si="186"/>
        <v>91125000</v>
      </c>
      <c r="K263" s="131">
        <v>13500</v>
      </c>
    </row>
    <row r="264" spans="2:12" ht="15.75" customHeight="1" x14ac:dyDescent="0.3">
      <c r="B264" s="477"/>
      <c r="C264" s="240" t="s">
        <v>130</v>
      </c>
      <c r="D264" s="125">
        <v>13.75</v>
      </c>
      <c r="E264" s="125"/>
      <c r="F264" s="125"/>
      <c r="G264" s="125"/>
      <c r="H264" s="128"/>
      <c r="I264" s="127"/>
      <c r="J264" s="130">
        <f t="shared" si="186"/>
        <v>91125000</v>
      </c>
      <c r="K264" s="131">
        <v>13500</v>
      </c>
    </row>
    <row r="265" spans="2:12" ht="15.75" customHeight="1" x14ac:dyDescent="0.3">
      <c r="B265" s="477"/>
      <c r="C265" s="240" t="s">
        <v>131</v>
      </c>
      <c r="D265" s="125">
        <v>13.75</v>
      </c>
      <c r="E265" s="125"/>
      <c r="F265" s="125"/>
      <c r="G265" s="125"/>
      <c r="H265" s="128"/>
      <c r="I265" s="127"/>
      <c r="J265" s="130">
        <f t="shared" si="186"/>
        <v>91125000</v>
      </c>
      <c r="K265" s="131">
        <v>13500</v>
      </c>
    </row>
    <row r="266" spans="2:12" ht="15.75" customHeight="1" thickBot="1" x14ac:dyDescent="0.35">
      <c r="B266" s="478"/>
      <c r="C266" s="262" t="s">
        <v>132</v>
      </c>
      <c r="D266" s="139">
        <v>13.75</v>
      </c>
      <c r="E266" s="139"/>
      <c r="F266" s="139"/>
      <c r="G266" s="139"/>
      <c r="H266" s="141"/>
      <c r="I266" s="140"/>
      <c r="J266" s="314">
        <f t="shared" si="186"/>
        <v>91125000</v>
      </c>
      <c r="K266" s="315">
        <v>13500</v>
      </c>
    </row>
    <row r="267" spans="2:12" ht="6.75" customHeight="1" thickBot="1" x14ac:dyDescent="0.35">
      <c r="B267" s="25"/>
      <c r="C267" s="26"/>
      <c r="D267" s="27"/>
      <c r="E267" s="27"/>
      <c r="F267" s="27"/>
      <c r="G267" s="27"/>
      <c r="H267" s="57"/>
      <c r="I267" s="27"/>
      <c r="J267" s="119"/>
      <c r="K267" s="120"/>
      <c r="L267" s="57"/>
    </row>
    <row r="268" spans="2:12" ht="15.75" customHeight="1" x14ac:dyDescent="0.3">
      <c r="B268" s="472">
        <v>4</v>
      </c>
      <c r="C268" s="261" t="s">
        <v>133</v>
      </c>
      <c r="D268" s="133">
        <v>13.75</v>
      </c>
      <c r="E268" s="133"/>
      <c r="F268" s="133"/>
      <c r="G268" s="133"/>
      <c r="H268" s="135"/>
      <c r="I268" s="134"/>
      <c r="J268" s="137">
        <f t="shared" ref="J268:J280" si="187">K268*$T$4</f>
        <v>91125000</v>
      </c>
      <c r="K268" s="138">
        <v>13500</v>
      </c>
    </row>
    <row r="269" spans="2:12" ht="15.75" customHeight="1" x14ac:dyDescent="0.3">
      <c r="B269" s="461"/>
      <c r="C269" s="240" t="s">
        <v>134</v>
      </c>
      <c r="D269" s="125">
        <v>13.75</v>
      </c>
      <c r="E269" s="125"/>
      <c r="F269" s="125"/>
      <c r="G269" s="125"/>
      <c r="H269" s="128"/>
      <c r="I269" s="127"/>
      <c r="J269" s="130">
        <f t="shared" si="187"/>
        <v>91125000</v>
      </c>
      <c r="K269" s="131">
        <v>13500</v>
      </c>
    </row>
    <row r="270" spans="2:12" ht="15.75" customHeight="1" x14ac:dyDescent="0.3">
      <c r="B270" s="461"/>
      <c r="C270" s="240" t="s">
        <v>135</v>
      </c>
      <c r="D270" s="125">
        <v>13.75</v>
      </c>
      <c r="E270" s="125"/>
      <c r="F270" s="125"/>
      <c r="G270" s="125"/>
      <c r="H270" s="128"/>
      <c r="I270" s="127"/>
      <c r="J270" s="130">
        <f t="shared" si="187"/>
        <v>91125000</v>
      </c>
      <c r="K270" s="131">
        <v>13500</v>
      </c>
    </row>
    <row r="271" spans="2:12" ht="15.75" customHeight="1" x14ac:dyDescent="0.3">
      <c r="B271" s="461"/>
      <c r="C271" s="240" t="s">
        <v>136</v>
      </c>
      <c r="D271" s="125">
        <v>13.75</v>
      </c>
      <c r="E271" s="125"/>
      <c r="F271" s="125"/>
      <c r="G271" s="125"/>
      <c r="H271" s="128"/>
      <c r="I271" s="127"/>
      <c r="J271" s="130">
        <f t="shared" si="187"/>
        <v>91125000</v>
      </c>
      <c r="K271" s="131">
        <v>13500</v>
      </c>
    </row>
    <row r="272" spans="2:12" ht="15.75" customHeight="1" x14ac:dyDescent="0.3">
      <c r="B272" s="461"/>
      <c r="C272" s="240" t="s">
        <v>137</v>
      </c>
      <c r="D272" s="125">
        <v>13.75</v>
      </c>
      <c r="E272" s="125"/>
      <c r="F272" s="125"/>
      <c r="G272" s="125"/>
      <c r="H272" s="128"/>
      <c r="I272" s="127"/>
      <c r="J272" s="130">
        <f t="shared" si="187"/>
        <v>91125000</v>
      </c>
      <c r="K272" s="131">
        <v>13500</v>
      </c>
    </row>
    <row r="273" spans="2:17" ht="15.75" customHeight="1" x14ac:dyDescent="0.3">
      <c r="B273" s="461"/>
      <c r="C273" s="240" t="s">
        <v>138</v>
      </c>
      <c r="D273" s="125">
        <v>13.75</v>
      </c>
      <c r="E273" s="125"/>
      <c r="F273" s="125"/>
      <c r="G273" s="125"/>
      <c r="H273" s="128"/>
      <c r="I273" s="127"/>
      <c r="J273" s="130">
        <f t="shared" si="187"/>
        <v>91125000</v>
      </c>
      <c r="K273" s="131">
        <v>13500</v>
      </c>
    </row>
    <row r="274" spans="2:17" ht="15.75" customHeight="1" x14ac:dyDescent="0.3">
      <c r="B274" s="461"/>
      <c r="C274" s="240" t="s">
        <v>139</v>
      </c>
      <c r="D274" s="125">
        <v>13.75</v>
      </c>
      <c r="E274" s="125"/>
      <c r="F274" s="125"/>
      <c r="G274" s="125"/>
      <c r="H274" s="128"/>
      <c r="I274" s="127"/>
      <c r="J274" s="130">
        <f t="shared" si="187"/>
        <v>91125000</v>
      </c>
      <c r="K274" s="131">
        <v>13500</v>
      </c>
    </row>
    <row r="275" spans="2:17" ht="15.75" customHeight="1" x14ac:dyDescent="0.3">
      <c r="B275" s="461"/>
      <c r="C275" s="240" t="s">
        <v>140</v>
      </c>
      <c r="D275" s="125">
        <v>13.75</v>
      </c>
      <c r="E275" s="125"/>
      <c r="F275" s="125"/>
      <c r="G275" s="125"/>
      <c r="H275" s="128"/>
      <c r="I275" s="127"/>
      <c r="J275" s="130">
        <f t="shared" si="187"/>
        <v>91125000</v>
      </c>
      <c r="K275" s="131">
        <v>13500</v>
      </c>
    </row>
    <row r="276" spans="2:17" ht="15.75" customHeight="1" x14ac:dyDescent="0.3">
      <c r="B276" s="461"/>
      <c r="C276" s="240" t="s">
        <v>141</v>
      </c>
      <c r="D276" s="125">
        <v>13.75</v>
      </c>
      <c r="E276" s="125"/>
      <c r="F276" s="125"/>
      <c r="G276" s="125"/>
      <c r="H276" s="128"/>
      <c r="I276" s="127"/>
      <c r="J276" s="130">
        <f t="shared" si="187"/>
        <v>91125000</v>
      </c>
      <c r="K276" s="131">
        <v>13500</v>
      </c>
    </row>
    <row r="277" spans="2:17" ht="15.75" customHeight="1" x14ac:dyDescent="0.3">
      <c r="B277" s="461"/>
      <c r="C277" s="240" t="s">
        <v>142</v>
      </c>
      <c r="D277" s="125">
        <v>13.75</v>
      </c>
      <c r="E277" s="125"/>
      <c r="F277" s="125"/>
      <c r="G277" s="125"/>
      <c r="H277" s="128"/>
      <c r="I277" s="127"/>
      <c r="J277" s="130">
        <f t="shared" si="187"/>
        <v>91125000</v>
      </c>
      <c r="K277" s="131">
        <v>13500</v>
      </c>
    </row>
    <row r="278" spans="2:17" ht="15.75" customHeight="1" x14ac:dyDescent="0.3">
      <c r="B278" s="461"/>
      <c r="C278" s="240" t="s">
        <v>143</v>
      </c>
      <c r="D278" s="125">
        <v>13.75</v>
      </c>
      <c r="E278" s="125"/>
      <c r="F278" s="125"/>
      <c r="G278" s="125"/>
      <c r="H278" s="128"/>
      <c r="I278" s="127"/>
      <c r="J278" s="130">
        <f t="shared" si="187"/>
        <v>91125000</v>
      </c>
      <c r="K278" s="131">
        <v>13500</v>
      </c>
    </row>
    <row r="279" spans="2:17" ht="15.75" customHeight="1" x14ac:dyDescent="0.3">
      <c r="B279" s="461"/>
      <c r="C279" s="240" t="s">
        <v>144</v>
      </c>
      <c r="D279" s="125">
        <v>13.75</v>
      </c>
      <c r="E279" s="125"/>
      <c r="F279" s="125"/>
      <c r="G279" s="125"/>
      <c r="H279" s="128"/>
      <c r="I279" s="127"/>
      <c r="J279" s="130">
        <f t="shared" si="187"/>
        <v>91125000</v>
      </c>
      <c r="K279" s="131">
        <v>13500</v>
      </c>
    </row>
    <row r="280" spans="2:17" ht="15.75" customHeight="1" thickBot="1" x14ac:dyDescent="0.35">
      <c r="B280" s="461"/>
      <c r="C280" s="262" t="s">
        <v>145</v>
      </c>
      <c r="D280" s="139">
        <v>13.75</v>
      </c>
      <c r="E280" s="139"/>
      <c r="F280" s="139"/>
      <c r="G280" s="139"/>
      <c r="H280" s="141"/>
      <c r="I280" s="140"/>
      <c r="J280" s="314">
        <f t="shared" si="187"/>
        <v>91125000</v>
      </c>
      <c r="K280" s="315">
        <v>13500</v>
      </c>
    </row>
    <row r="281" spans="2:17" ht="15.6" x14ac:dyDescent="0.3">
      <c r="B281" s="461"/>
      <c r="C281" s="258" t="s">
        <v>146</v>
      </c>
      <c r="D281" s="58">
        <v>4.1900000000000004</v>
      </c>
      <c r="E281" s="58"/>
      <c r="F281" s="58"/>
      <c r="G281" s="60"/>
      <c r="H281" s="251"/>
      <c r="I281" s="62"/>
      <c r="J281" s="470" t="s">
        <v>76</v>
      </c>
      <c r="K281" s="471"/>
    </row>
    <row r="282" spans="2:17" s="57" customFormat="1" ht="15.6" x14ac:dyDescent="0.3">
      <c r="B282" s="461"/>
      <c r="C282" s="259" t="s">
        <v>147</v>
      </c>
      <c r="D282" s="70">
        <v>4.1900000000000004</v>
      </c>
      <c r="E282" s="70"/>
      <c r="F282" s="70"/>
      <c r="G282" s="71"/>
      <c r="H282" s="72"/>
      <c r="I282" s="73"/>
      <c r="J282" s="457" t="s">
        <v>76</v>
      </c>
      <c r="K282" s="458"/>
      <c r="O282" s="263"/>
      <c r="P282" s="263"/>
      <c r="Q282" s="264"/>
    </row>
    <row r="283" spans="2:17" ht="16.2" thickBot="1" x14ac:dyDescent="0.35">
      <c r="B283" s="462"/>
      <c r="C283" s="260" t="s">
        <v>148</v>
      </c>
      <c r="D283" s="63">
        <v>4.1900000000000004</v>
      </c>
      <c r="E283" s="63"/>
      <c r="F283" s="63"/>
      <c r="G283" s="65"/>
      <c r="H283" s="254"/>
      <c r="I283" s="66"/>
      <c r="J283" s="466" t="s">
        <v>76</v>
      </c>
      <c r="K283" s="467"/>
    </row>
    <row r="285" spans="2:17" x14ac:dyDescent="0.3">
      <c r="K285" s="389"/>
      <c r="L285" s="57"/>
      <c r="M285" s="57"/>
      <c r="N285" s="389"/>
    </row>
  </sheetData>
  <mergeCells count="57">
    <mergeCell ref="O30:P30"/>
    <mergeCell ref="B194:T194"/>
    <mergeCell ref="B47:B56"/>
    <mergeCell ref="B167:B176"/>
    <mergeCell ref="B143:B152"/>
    <mergeCell ref="B119:B128"/>
    <mergeCell ref="B95:B104"/>
    <mergeCell ref="B71:B80"/>
    <mergeCell ref="J281:K281"/>
    <mergeCell ref="J282:K282"/>
    <mergeCell ref="J283:K283"/>
    <mergeCell ref="B268:B283"/>
    <mergeCell ref="B196:B201"/>
    <mergeCell ref="B254:B266"/>
    <mergeCell ref="B203:K203"/>
    <mergeCell ref="J215:K215"/>
    <mergeCell ref="J236:K236"/>
    <mergeCell ref="J237:K237"/>
    <mergeCell ref="B240:B252"/>
    <mergeCell ref="J234:K234"/>
    <mergeCell ref="J217:K217"/>
    <mergeCell ref="J225:K225"/>
    <mergeCell ref="J226:K226"/>
    <mergeCell ref="J227:K227"/>
    <mergeCell ref="B42:B45"/>
    <mergeCell ref="B37:B40"/>
    <mergeCell ref="B32:B35"/>
    <mergeCell ref="B2:T2"/>
    <mergeCell ref="J233:K233"/>
    <mergeCell ref="B207:B219"/>
    <mergeCell ref="B221:B238"/>
    <mergeCell ref="J235:K235"/>
    <mergeCell ref="J238:K238"/>
    <mergeCell ref="J207:K207"/>
    <mergeCell ref="J228:K228"/>
    <mergeCell ref="J229:K229"/>
    <mergeCell ref="J230:K230"/>
    <mergeCell ref="J231:K231"/>
    <mergeCell ref="J232:K232"/>
    <mergeCell ref="J216:K216"/>
    <mergeCell ref="D4:E4"/>
    <mergeCell ref="K5:K7"/>
    <mergeCell ref="J15:L15"/>
    <mergeCell ref="L6:N6"/>
    <mergeCell ref="L7:N7"/>
    <mergeCell ref="L5:N5"/>
    <mergeCell ref="L8:N8"/>
    <mergeCell ref="L10:N10"/>
    <mergeCell ref="L9:N9"/>
    <mergeCell ref="L11:N11"/>
    <mergeCell ref="L4:N4"/>
    <mergeCell ref="B58:B69"/>
    <mergeCell ref="B178:B189"/>
    <mergeCell ref="B154:B165"/>
    <mergeCell ref="B130:B141"/>
    <mergeCell ref="B106:B117"/>
    <mergeCell ref="B82:B93"/>
  </mergeCells>
  <phoneticPr fontId="10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Usuario</cp:lastModifiedBy>
  <dcterms:created xsi:type="dcterms:W3CDTF">2025-01-09T14:54:28Z</dcterms:created>
  <dcterms:modified xsi:type="dcterms:W3CDTF">2025-12-05T10:32:03Z</dcterms:modified>
</cp:coreProperties>
</file>